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dell\Desktop\estimate and proposal\"/>
    </mc:Choice>
  </mc:AlternateContent>
  <xr:revisionPtr revIDLastSave="0" documentId="13_ncr:1_{4DC65E90-E16A-4AB8-A8E2-58EF4F49443F}" xr6:coauthVersionLast="47" xr6:coauthVersionMax="47" xr10:uidLastSave="{00000000-0000-0000-0000-000000000000}"/>
  <bookViews>
    <workbookView xWindow="-110" yWindow="-110" windowWidth="19420" windowHeight="10420" xr2:uid="{5115D173-0769-45E6-97A5-BE3ED292126D}"/>
  </bookViews>
  <sheets>
    <sheet name="Bid Recap &amp; Summary" sheetId="2" r:id="rId1"/>
    <sheet name="Estimate" sheetId="1" r:id="rId2"/>
  </sheets>
  <definedNames>
    <definedName name="_xlnm._FilterDatabase" localSheetId="0" hidden="1">'Bid Recap &amp; Summary'!$A$2:$P$2</definedName>
    <definedName name="_xlnm._FilterDatabase" localSheetId="1" hidden="1">Estimate!$E$8:$P$151</definedName>
    <definedName name="_xlnm.Print_Area" localSheetId="0">'Bid Recap &amp; Summary'!$A$1:$M$42</definedName>
    <definedName name="_xlnm.Print_Area" localSheetId="1">Estimate!$A$1:$Q$163</definedName>
    <definedName name="_xlnm.Print_Titles" localSheetId="1">Estimate!$1:$6</definedName>
    <definedName name="Total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149" i="1" l="1"/>
  <c r="H149" i="1"/>
  <c r="I149" i="1" s="1"/>
  <c r="A149" i="1"/>
  <c r="L148" i="1"/>
  <c r="H148" i="1"/>
  <c r="I148" i="1" s="1"/>
  <c r="A148" i="1"/>
  <c r="L102" i="1"/>
  <c r="J102" i="1"/>
  <c r="K102" i="1" s="1"/>
  <c r="I102" i="1"/>
  <c r="N102" i="1" s="1"/>
  <c r="A102" i="1"/>
  <c r="L101" i="1"/>
  <c r="J101" i="1"/>
  <c r="I101" i="1"/>
  <c r="N101" i="1" s="1"/>
  <c r="A101" i="1"/>
  <c r="L100" i="1"/>
  <c r="J100" i="1"/>
  <c r="K100" i="1" s="1"/>
  <c r="I100" i="1"/>
  <c r="N100" i="1" s="1"/>
  <c r="A100" i="1"/>
  <c r="P140" i="1"/>
  <c r="O140" i="1" s="1"/>
  <c r="K140" i="1"/>
  <c r="O100" i="1" l="1"/>
  <c r="P100" i="1" s="1"/>
  <c r="K101" i="1"/>
  <c r="O102" i="1"/>
  <c r="P102" i="1" s="1"/>
  <c r="O101" i="1"/>
  <c r="P101" i="1" s="1"/>
  <c r="N148" i="1"/>
  <c r="O148" i="1" s="1"/>
  <c r="K148" i="1"/>
  <c r="N149" i="1"/>
  <c r="O149" i="1" s="1"/>
  <c r="K149" i="1"/>
  <c r="L117" i="1"/>
  <c r="K117" i="1"/>
  <c r="L116" i="1"/>
  <c r="L115" i="1"/>
  <c r="K115" i="1"/>
  <c r="L114" i="1"/>
  <c r="L113" i="1"/>
  <c r="L112" i="1"/>
  <c r="L111" i="1"/>
  <c r="L110" i="1"/>
  <c r="L109" i="1"/>
  <c r="L108" i="1"/>
  <c r="L107" i="1"/>
  <c r="L106" i="1"/>
  <c r="L105" i="1"/>
  <c r="L104" i="1"/>
  <c r="L103" i="1"/>
  <c r="K103" i="1"/>
  <c r="L99" i="1"/>
  <c r="L98" i="1"/>
  <c r="L97" i="1"/>
  <c r="L96" i="1"/>
  <c r="L95" i="1"/>
  <c r="L94" i="1"/>
  <c r="L93" i="1"/>
  <c r="K93" i="1"/>
  <c r="L92" i="1"/>
  <c r="L91" i="1"/>
  <c r="L90" i="1"/>
  <c r="L89" i="1"/>
  <c r="L88" i="1"/>
  <c r="K88" i="1"/>
  <c r="L87" i="1"/>
  <c r="L86" i="1"/>
  <c r="L85" i="1"/>
  <c r="K85" i="1"/>
  <c r="L84" i="1"/>
  <c r="K84" i="1"/>
  <c r="L83" i="1"/>
  <c r="L82" i="1"/>
  <c r="L81" i="1"/>
  <c r="L80" i="1"/>
  <c r="L79" i="1"/>
  <c r="L78" i="1"/>
  <c r="L77" i="1"/>
  <c r="L76" i="1"/>
  <c r="L75" i="1"/>
  <c r="L74" i="1"/>
  <c r="K74" i="1"/>
  <c r="L73" i="1"/>
  <c r="L72" i="1"/>
  <c r="L71" i="1"/>
  <c r="L70" i="1"/>
  <c r="L69" i="1"/>
  <c r="K69" i="1"/>
  <c r="L68" i="1"/>
  <c r="L67" i="1"/>
  <c r="L66" i="1"/>
  <c r="L65" i="1"/>
  <c r="L64" i="1"/>
  <c r="L63" i="1"/>
  <c r="L62" i="1"/>
  <c r="K62" i="1"/>
  <c r="L61" i="1"/>
  <c r="K61" i="1"/>
  <c r="L60" i="1"/>
  <c r="L59" i="1"/>
  <c r="L58" i="1"/>
  <c r="L57" i="1"/>
  <c r="K57" i="1"/>
  <c r="L56" i="1"/>
  <c r="L55" i="1"/>
  <c r="L54" i="1"/>
  <c r="L53" i="1"/>
  <c r="L52" i="1"/>
  <c r="L51" i="1"/>
  <c r="L50" i="1"/>
  <c r="K50" i="1"/>
  <c r="L49" i="1"/>
  <c r="L48" i="1"/>
  <c r="L47" i="1"/>
  <c r="L46" i="1"/>
  <c r="L45" i="1"/>
  <c r="K45" i="1"/>
  <c r="L44" i="1"/>
  <c r="L43" i="1"/>
  <c r="L42" i="1"/>
  <c r="L41" i="1"/>
  <c r="K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K25" i="1"/>
  <c r="L24" i="1"/>
  <c r="L23" i="1"/>
  <c r="L22" i="1"/>
  <c r="L21" i="1"/>
  <c r="L20" i="1"/>
  <c r="L19" i="1"/>
  <c r="L18" i="1"/>
  <c r="K18" i="1"/>
  <c r="L17" i="1"/>
  <c r="L16" i="1"/>
  <c r="L15" i="1"/>
  <c r="L14" i="1"/>
  <c r="K14" i="1"/>
  <c r="L13" i="1"/>
  <c r="L12" i="1"/>
  <c r="L11" i="1"/>
  <c r="L10" i="1"/>
  <c r="K10" i="1"/>
  <c r="L134" i="1"/>
  <c r="L133" i="1"/>
  <c r="L132" i="1"/>
  <c r="L131" i="1"/>
  <c r="L130" i="1"/>
  <c r="K130" i="1"/>
  <c r="L129" i="1"/>
  <c r="L128" i="1"/>
  <c r="K128" i="1"/>
  <c r="L127" i="1"/>
  <c r="L126" i="1"/>
  <c r="K126" i="1"/>
  <c r="L125" i="1"/>
  <c r="L124" i="1"/>
  <c r="L146" i="1"/>
  <c r="L145" i="1"/>
  <c r="K145" i="1"/>
  <c r="L144" i="1"/>
  <c r="L143" i="1"/>
  <c r="K143" i="1"/>
  <c r="L142" i="1"/>
  <c r="L141" i="1"/>
  <c r="K141" i="1"/>
  <c r="L140" i="1"/>
  <c r="L147" i="1"/>
  <c r="H147" i="1"/>
  <c r="I147" i="1" s="1"/>
  <c r="K147" i="1" s="1"/>
  <c r="A147" i="1"/>
  <c r="H146" i="1"/>
  <c r="I146" i="1" s="1"/>
  <c r="K146" i="1" s="1"/>
  <c r="A146" i="1"/>
  <c r="P145" i="1"/>
  <c r="O145" i="1"/>
  <c r="N145" i="1"/>
  <c r="M145" i="1"/>
  <c r="J145" i="1"/>
  <c r="I145" i="1"/>
  <c r="H145" i="1"/>
  <c r="A145" i="1"/>
  <c r="I144" i="1"/>
  <c r="K144" i="1" s="1"/>
  <c r="A144" i="1"/>
  <c r="P143" i="1"/>
  <c r="O143" i="1"/>
  <c r="N143" i="1"/>
  <c r="M143" i="1"/>
  <c r="J143" i="1"/>
  <c r="I143" i="1"/>
  <c r="H143" i="1"/>
  <c r="A143" i="1"/>
  <c r="I142" i="1"/>
  <c r="K142" i="1" s="1"/>
  <c r="A142" i="1"/>
  <c r="P141" i="1"/>
  <c r="O141" i="1"/>
  <c r="N141" i="1"/>
  <c r="M141" i="1"/>
  <c r="J141" i="1"/>
  <c r="I141" i="1"/>
  <c r="H141" i="1"/>
  <c r="A141" i="1"/>
  <c r="M140" i="1"/>
  <c r="J140" i="1"/>
  <c r="H140" i="1"/>
  <c r="I140" i="1" s="1"/>
  <c r="A140" i="1"/>
  <c r="P139" i="1"/>
  <c r="O139" i="1"/>
  <c r="N139" i="1"/>
  <c r="M139" i="1"/>
  <c r="L139" i="1"/>
  <c r="K139" i="1"/>
  <c r="J139" i="1"/>
  <c r="I139" i="1"/>
  <c r="H139" i="1"/>
  <c r="A139" i="1"/>
  <c r="P138" i="1"/>
  <c r="O138" i="1"/>
  <c r="N138" i="1"/>
  <c r="M138" i="1"/>
  <c r="L138" i="1"/>
  <c r="K138" i="1"/>
  <c r="J138" i="1"/>
  <c r="I138" i="1"/>
  <c r="H138" i="1"/>
  <c r="A138" i="1"/>
  <c r="I134" i="1"/>
  <c r="K134" i="1" s="1"/>
  <c r="A134" i="1"/>
  <c r="I133" i="1"/>
  <c r="K133" i="1" s="1"/>
  <c r="A133" i="1"/>
  <c r="I132" i="1"/>
  <c r="K132" i="1" s="1"/>
  <c r="A132" i="1"/>
  <c r="I131" i="1"/>
  <c r="K131" i="1" s="1"/>
  <c r="A131" i="1"/>
  <c r="P130" i="1"/>
  <c r="O130" i="1"/>
  <c r="N130" i="1"/>
  <c r="M130" i="1"/>
  <c r="J130" i="1"/>
  <c r="I130" i="1"/>
  <c r="H130" i="1"/>
  <c r="A130" i="1"/>
  <c r="I129" i="1"/>
  <c r="K129" i="1" s="1"/>
  <c r="A129" i="1"/>
  <c r="P128" i="1"/>
  <c r="O128" i="1"/>
  <c r="N128" i="1"/>
  <c r="M128" i="1"/>
  <c r="J128" i="1"/>
  <c r="I128" i="1"/>
  <c r="H128" i="1"/>
  <c r="A128" i="1"/>
  <c r="I127" i="1"/>
  <c r="K127" i="1" s="1"/>
  <c r="A127" i="1"/>
  <c r="P126" i="1"/>
  <c r="O126" i="1"/>
  <c r="N126" i="1"/>
  <c r="M126" i="1"/>
  <c r="J126" i="1"/>
  <c r="I126" i="1"/>
  <c r="H126" i="1"/>
  <c r="A126" i="1"/>
  <c r="I125" i="1"/>
  <c r="K125" i="1" s="1"/>
  <c r="A125" i="1"/>
  <c r="I124" i="1"/>
  <c r="K124" i="1" s="1"/>
  <c r="A124" i="1"/>
  <c r="P123" i="1"/>
  <c r="O123" i="1"/>
  <c r="N123" i="1"/>
  <c r="M123" i="1"/>
  <c r="L123" i="1"/>
  <c r="K123" i="1"/>
  <c r="J123" i="1"/>
  <c r="I123" i="1"/>
  <c r="H123" i="1"/>
  <c r="A123" i="1"/>
  <c r="P122" i="1"/>
  <c r="O122" i="1"/>
  <c r="N122" i="1"/>
  <c r="M122" i="1"/>
  <c r="L122" i="1"/>
  <c r="K122" i="1"/>
  <c r="J122" i="1"/>
  <c r="I122" i="1"/>
  <c r="H122" i="1"/>
  <c r="A122" i="1"/>
  <c r="F118" i="1"/>
  <c r="I118" i="1" s="1"/>
  <c r="A118" i="1"/>
  <c r="P117" i="1"/>
  <c r="O117" i="1"/>
  <c r="N117" i="1"/>
  <c r="M117" i="1"/>
  <c r="J117" i="1"/>
  <c r="I117" i="1"/>
  <c r="H117" i="1"/>
  <c r="A117" i="1"/>
  <c r="J116" i="1"/>
  <c r="I116" i="1"/>
  <c r="A116" i="1"/>
  <c r="P115" i="1"/>
  <c r="O115" i="1"/>
  <c r="N115" i="1"/>
  <c r="M115" i="1"/>
  <c r="J115" i="1"/>
  <c r="I115" i="1"/>
  <c r="H115" i="1"/>
  <c r="A115" i="1"/>
  <c r="I114" i="1"/>
  <c r="K114" i="1" s="1"/>
  <c r="A114" i="1"/>
  <c r="O113" i="1"/>
  <c r="N113" i="1"/>
  <c r="M113" i="1"/>
  <c r="J113" i="1"/>
  <c r="I113" i="1"/>
  <c r="H113" i="1"/>
  <c r="A113" i="1"/>
  <c r="J112" i="1"/>
  <c r="I112" i="1"/>
  <c r="A112" i="1"/>
  <c r="J111" i="1"/>
  <c r="I111" i="1"/>
  <c r="A111" i="1"/>
  <c r="J110" i="1"/>
  <c r="I110" i="1"/>
  <c r="A110" i="1"/>
  <c r="J109" i="1"/>
  <c r="I109" i="1"/>
  <c r="A109" i="1"/>
  <c r="J108" i="1"/>
  <c r="I108" i="1"/>
  <c r="A108" i="1"/>
  <c r="J107" i="1"/>
  <c r="K107" i="1" s="1"/>
  <c r="I107" i="1"/>
  <c r="A107" i="1"/>
  <c r="J106" i="1"/>
  <c r="I106" i="1"/>
  <c r="A106" i="1"/>
  <c r="J105" i="1"/>
  <c r="I105" i="1"/>
  <c r="A105" i="1"/>
  <c r="J104" i="1"/>
  <c r="I104" i="1"/>
  <c r="A104" i="1"/>
  <c r="P103" i="1"/>
  <c r="O103" i="1"/>
  <c r="N103" i="1"/>
  <c r="M103" i="1"/>
  <c r="J103" i="1"/>
  <c r="I103" i="1"/>
  <c r="H103" i="1"/>
  <c r="A103" i="1"/>
  <c r="J99" i="1"/>
  <c r="I99" i="1"/>
  <c r="A99" i="1"/>
  <c r="J98" i="1"/>
  <c r="I98" i="1"/>
  <c r="A98" i="1"/>
  <c r="J97" i="1"/>
  <c r="I97" i="1"/>
  <c r="A97" i="1"/>
  <c r="J96" i="1"/>
  <c r="I96" i="1"/>
  <c r="A96" i="1"/>
  <c r="J95" i="1"/>
  <c r="K95" i="1" s="1"/>
  <c r="I95" i="1"/>
  <c r="A95" i="1"/>
  <c r="J94" i="1"/>
  <c r="I94" i="1"/>
  <c r="A94" i="1"/>
  <c r="P93" i="1"/>
  <c r="O93" i="1"/>
  <c r="N93" i="1"/>
  <c r="M93" i="1"/>
  <c r="J93" i="1"/>
  <c r="I93" i="1"/>
  <c r="H93" i="1"/>
  <c r="A93" i="1"/>
  <c r="I92" i="1"/>
  <c r="K92" i="1" s="1"/>
  <c r="A92" i="1"/>
  <c r="I91" i="1"/>
  <c r="K91" i="1" s="1"/>
  <c r="A91" i="1"/>
  <c r="I90" i="1"/>
  <c r="K90" i="1" s="1"/>
  <c r="A90" i="1"/>
  <c r="I89" i="1"/>
  <c r="K89" i="1" s="1"/>
  <c r="A89" i="1"/>
  <c r="P88" i="1"/>
  <c r="O88" i="1"/>
  <c r="N88" i="1"/>
  <c r="M88" i="1"/>
  <c r="J88" i="1"/>
  <c r="I88" i="1"/>
  <c r="H88" i="1"/>
  <c r="A88" i="1"/>
  <c r="I87" i="1"/>
  <c r="K87" i="1" s="1"/>
  <c r="A87" i="1"/>
  <c r="I86" i="1"/>
  <c r="K86" i="1" s="1"/>
  <c r="A86" i="1"/>
  <c r="P85" i="1"/>
  <c r="O85" i="1"/>
  <c r="N85" i="1"/>
  <c r="M85" i="1"/>
  <c r="J85" i="1"/>
  <c r="I85" i="1"/>
  <c r="H85" i="1"/>
  <c r="A85" i="1"/>
  <c r="P84" i="1"/>
  <c r="O84" i="1"/>
  <c r="N84" i="1"/>
  <c r="M84" i="1"/>
  <c r="J84" i="1"/>
  <c r="I84" i="1"/>
  <c r="H84" i="1"/>
  <c r="A84" i="1"/>
  <c r="I83" i="1"/>
  <c r="K83" i="1" s="1"/>
  <c r="A83" i="1"/>
  <c r="J82" i="1"/>
  <c r="I82" i="1"/>
  <c r="A82" i="1"/>
  <c r="I81" i="1"/>
  <c r="K81" i="1" s="1"/>
  <c r="A81" i="1"/>
  <c r="I80" i="1"/>
  <c r="K80" i="1" s="1"/>
  <c r="A80" i="1"/>
  <c r="I79" i="1"/>
  <c r="K79" i="1" s="1"/>
  <c r="A79" i="1"/>
  <c r="I78" i="1"/>
  <c r="K78" i="1" s="1"/>
  <c r="A78" i="1"/>
  <c r="I77" i="1"/>
  <c r="K77" i="1" s="1"/>
  <c r="A77" i="1"/>
  <c r="I76" i="1"/>
  <c r="K76" i="1" s="1"/>
  <c r="A76" i="1"/>
  <c r="I75" i="1"/>
  <c r="K75" i="1" s="1"/>
  <c r="A75" i="1"/>
  <c r="P74" i="1"/>
  <c r="O74" i="1"/>
  <c r="N74" i="1"/>
  <c r="M74" i="1"/>
  <c r="J74" i="1"/>
  <c r="I74" i="1"/>
  <c r="H74" i="1"/>
  <c r="A74" i="1"/>
  <c r="I73" i="1"/>
  <c r="K73" i="1" s="1"/>
  <c r="A73" i="1"/>
  <c r="I72" i="1"/>
  <c r="K72" i="1" s="1"/>
  <c r="A72" i="1"/>
  <c r="I71" i="1"/>
  <c r="K71" i="1" s="1"/>
  <c r="A71" i="1"/>
  <c r="I70" i="1"/>
  <c r="K70" i="1" s="1"/>
  <c r="A70" i="1"/>
  <c r="P69" i="1"/>
  <c r="O69" i="1"/>
  <c r="N69" i="1"/>
  <c r="M69" i="1"/>
  <c r="J69" i="1"/>
  <c r="I69" i="1"/>
  <c r="H69" i="1"/>
  <c r="A69" i="1"/>
  <c r="I68" i="1"/>
  <c r="K68" i="1" s="1"/>
  <c r="A68" i="1"/>
  <c r="I67" i="1"/>
  <c r="K67" i="1" s="1"/>
  <c r="A67" i="1"/>
  <c r="I66" i="1"/>
  <c r="K66" i="1" s="1"/>
  <c r="A66" i="1"/>
  <c r="I65" i="1"/>
  <c r="K65" i="1" s="1"/>
  <c r="A65" i="1"/>
  <c r="I64" i="1"/>
  <c r="K64" i="1" s="1"/>
  <c r="A64" i="1"/>
  <c r="I63" i="1"/>
  <c r="K63" i="1" s="1"/>
  <c r="A63" i="1"/>
  <c r="P62" i="1"/>
  <c r="O62" i="1"/>
  <c r="N62" i="1"/>
  <c r="M62" i="1"/>
  <c r="J62" i="1"/>
  <c r="I62" i="1"/>
  <c r="H62" i="1"/>
  <c r="A62" i="1"/>
  <c r="P61" i="1"/>
  <c r="O61" i="1"/>
  <c r="N61" i="1"/>
  <c r="M61" i="1"/>
  <c r="J61" i="1"/>
  <c r="I61" i="1"/>
  <c r="H61" i="1"/>
  <c r="A61" i="1"/>
  <c r="I60" i="1"/>
  <c r="K60" i="1" s="1"/>
  <c r="A60" i="1"/>
  <c r="I59" i="1"/>
  <c r="K59" i="1" s="1"/>
  <c r="A59" i="1"/>
  <c r="I58" i="1"/>
  <c r="K58" i="1" s="1"/>
  <c r="A58" i="1"/>
  <c r="P57" i="1"/>
  <c r="O57" i="1"/>
  <c r="N57" i="1"/>
  <c r="M57" i="1"/>
  <c r="J57" i="1"/>
  <c r="I57" i="1"/>
  <c r="H57" i="1"/>
  <c r="A57" i="1"/>
  <c r="I56" i="1"/>
  <c r="K56" i="1" s="1"/>
  <c r="A56" i="1"/>
  <c r="I55" i="1"/>
  <c r="K55" i="1" s="1"/>
  <c r="A55" i="1"/>
  <c r="I54" i="1"/>
  <c r="K54" i="1" s="1"/>
  <c r="A54" i="1"/>
  <c r="I53" i="1"/>
  <c r="K53" i="1" s="1"/>
  <c r="A53" i="1"/>
  <c r="I52" i="1"/>
  <c r="K52" i="1" s="1"/>
  <c r="A52" i="1"/>
  <c r="I51" i="1"/>
  <c r="K51" i="1" s="1"/>
  <c r="A51" i="1"/>
  <c r="P50" i="1"/>
  <c r="O50" i="1"/>
  <c r="N50" i="1"/>
  <c r="M50" i="1"/>
  <c r="J50" i="1"/>
  <c r="I50" i="1"/>
  <c r="H50" i="1"/>
  <c r="A50" i="1"/>
  <c r="I49" i="1"/>
  <c r="K49" i="1" s="1"/>
  <c r="A49" i="1"/>
  <c r="I48" i="1"/>
  <c r="K48" i="1" s="1"/>
  <c r="A48" i="1"/>
  <c r="I47" i="1"/>
  <c r="K47" i="1" s="1"/>
  <c r="A47" i="1"/>
  <c r="I46" i="1"/>
  <c r="K46" i="1" s="1"/>
  <c r="A46" i="1"/>
  <c r="P45" i="1"/>
  <c r="O45" i="1"/>
  <c r="N45" i="1"/>
  <c r="M45" i="1"/>
  <c r="J45" i="1"/>
  <c r="I45" i="1"/>
  <c r="H45" i="1"/>
  <c r="A45" i="1"/>
  <c r="I44" i="1"/>
  <c r="K44" i="1" s="1"/>
  <c r="A44" i="1"/>
  <c r="I43" i="1"/>
  <c r="K43" i="1" s="1"/>
  <c r="A43" i="1"/>
  <c r="I42" i="1"/>
  <c r="K42" i="1" s="1"/>
  <c r="A42" i="1"/>
  <c r="P41" i="1"/>
  <c r="O41" i="1"/>
  <c r="N41" i="1"/>
  <c r="M41" i="1"/>
  <c r="J41" i="1"/>
  <c r="I41" i="1"/>
  <c r="H41" i="1"/>
  <c r="A41" i="1"/>
  <c r="I40" i="1"/>
  <c r="K40" i="1" s="1"/>
  <c r="A40" i="1"/>
  <c r="I39" i="1"/>
  <c r="K39" i="1" s="1"/>
  <c r="A39" i="1"/>
  <c r="I38" i="1"/>
  <c r="K38" i="1" s="1"/>
  <c r="A38" i="1"/>
  <c r="I37" i="1"/>
  <c r="K37" i="1" s="1"/>
  <c r="A37" i="1"/>
  <c r="I36" i="1"/>
  <c r="K36" i="1" s="1"/>
  <c r="A36" i="1"/>
  <c r="I35" i="1"/>
  <c r="K35" i="1" s="1"/>
  <c r="A35" i="1"/>
  <c r="I34" i="1"/>
  <c r="K34" i="1" s="1"/>
  <c r="A34" i="1"/>
  <c r="I33" i="1"/>
  <c r="K33" i="1" s="1"/>
  <c r="A33" i="1"/>
  <c r="I32" i="1"/>
  <c r="K32" i="1" s="1"/>
  <c r="A32" i="1"/>
  <c r="I31" i="1"/>
  <c r="K31" i="1" s="1"/>
  <c r="A31" i="1"/>
  <c r="I30" i="1"/>
  <c r="K30" i="1" s="1"/>
  <c r="A30" i="1"/>
  <c r="I29" i="1"/>
  <c r="K29" i="1" s="1"/>
  <c r="A29" i="1"/>
  <c r="I28" i="1"/>
  <c r="K28" i="1" s="1"/>
  <c r="A28" i="1"/>
  <c r="I27" i="1"/>
  <c r="K27" i="1" s="1"/>
  <c r="A27" i="1"/>
  <c r="I26" i="1"/>
  <c r="K26" i="1" s="1"/>
  <c r="A26" i="1"/>
  <c r="P25" i="1"/>
  <c r="O25" i="1"/>
  <c r="N25" i="1"/>
  <c r="M25" i="1"/>
  <c r="J25" i="1"/>
  <c r="I25" i="1"/>
  <c r="H25" i="1"/>
  <c r="A25" i="1"/>
  <c r="I24" i="1"/>
  <c r="K24" i="1" s="1"/>
  <c r="A24" i="1"/>
  <c r="I23" i="1"/>
  <c r="K23" i="1" s="1"/>
  <c r="A23" i="1"/>
  <c r="I22" i="1"/>
  <c r="K22" i="1" s="1"/>
  <c r="A22" i="1"/>
  <c r="I21" i="1"/>
  <c r="K21" i="1" s="1"/>
  <c r="A21" i="1"/>
  <c r="I20" i="1"/>
  <c r="K20" i="1" s="1"/>
  <c r="A20" i="1"/>
  <c r="I19" i="1"/>
  <c r="K19" i="1" s="1"/>
  <c r="A19" i="1"/>
  <c r="P18" i="1"/>
  <c r="O18" i="1"/>
  <c r="N18" i="1"/>
  <c r="M18" i="1"/>
  <c r="J18" i="1"/>
  <c r="I18" i="1"/>
  <c r="H18" i="1"/>
  <c r="A18" i="1"/>
  <c r="I17" i="1"/>
  <c r="K17" i="1" s="1"/>
  <c r="A17" i="1"/>
  <c r="I16" i="1"/>
  <c r="K16" i="1" s="1"/>
  <c r="A16" i="1"/>
  <c r="I15" i="1"/>
  <c r="K15" i="1" s="1"/>
  <c r="A15" i="1"/>
  <c r="P14" i="1"/>
  <c r="O14" i="1"/>
  <c r="N14" i="1"/>
  <c r="M14" i="1"/>
  <c r="J14" i="1"/>
  <c r="I14" i="1"/>
  <c r="H14" i="1"/>
  <c r="A14" i="1"/>
  <c r="I13" i="1"/>
  <c r="K13" i="1" s="1"/>
  <c r="A13" i="1"/>
  <c r="I12" i="1"/>
  <c r="K12" i="1" s="1"/>
  <c r="A12" i="1"/>
  <c r="I11" i="1"/>
  <c r="K11" i="1" s="1"/>
  <c r="A11" i="1"/>
  <c r="P10" i="1"/>
  <c r="O10" i="1"/>
  <c r="N10" i="1"/>
  <c r="M10" i="1"/>
  <c r="J10" i="1"/>
  <c r="I10" i="1"/>
  <c r="H10" i="1"/>
  <c r="A10" i="1"/>
  <c r="P9" i="1"/>
  <c r="O9" i="1"/>
  <c r="N9" i="1"/>
  <c r="M9" i="1"/>
  <c r="L9" i="1"/>
  <c r="K9" i="1"/>
  <c r="J9" i="1"/>
  <c r="I9" i="1"/>
  <c r="H9" i="1"/>
  <c r="A9" i="1"/>
  <c r="I150" i="1"/>
  <c r="J150" i="1"/>
  <c r="K150" i="1"/>
  <c r="L150" i="1"/>
  <c r="M150" i="1"/>
  <c r="N150" i="1"/>
  <c r="O150" i="1"/>
  <c r="P150" i="1"/>
  <c r="I135" i="1"/>
  <c r="J135" i="1"/>
  <c r="K135" i="1"/>
  <c r="L135" i="1"/>
  <c r="M135" i="1"/>
  <c r="N135" i="1"/>
  <c r="O135" i="1"/>
  <c r="P135" i="1"/>
  <c r="I119" i="1"/>
  <c r="J119" i="1"/>
  <c r="K119" i="1"/>
  <c r="L119" i="1"/>
  <c r="M119" i="1"/>
  <c r="N119" i="1"/>
  <c r="O119" i="1"/>
  <c r="P119" i="1"/>
  <c r="K97" i="1" l="1"/>
  <c r="K109" i="1"/>
  <c r="P149" i="1"/>
  <c r="K98" i="1"/>
  <c r="K96" i="1"/>
  <c r="K108" i="1"/>
  <c r="K116" i="1"/>
  <c r="K82" i="1"/>
  <c r="K99" i="1"/>
  <c r="K111" i="1"/>
  <c r="K110" i="1"/>
  <c r="K94" i="1"/>
  <c r="K106" i="1"/>
  <c r="K105" i="1"/>
  <c r="K104" i="1"/>
  <c r="K112" i="1"/>
  <c r="P148" i="1"/>
  <c r="L118" i="1"/>
  <c r="N142" i="1"/>
  <c r="O142" i="1" s="1"/>
  <c r="N75" i="1"/>
  <c r="O75" i="1" s="1"/>
  <c r="N124" i="1"/>
  <c r="O124" i="1" s="1"/>
  <c r="P124" i="1" s="1"/>
  <c r="N98" i="1"/>
  <c r="O98" i="1" s="1"/>
  <c r="N127" i="1"/>
  <c r="O127" i="1" s="1"/>
  <c r="N133" i="1"/>
  <c r="O133" i="1" s="1"/>
  <c r="N34" i="1"/>
  <c r="O34" i="1" s="1"/>
  <c r="N140" i="1"/>
  <c r="N129" i="1"/>
  <c r="O129" i="1" s="1"/>
  <c r="N147" i="1"/>
  <c r="O147" i="1" s="1"/>
  <c r="P147" i="1" s="1"/>
  <c r="N144" i="1"/>
  <c r="O144" i="1" s="1"/>
  <c r="P144" i="1" s="1"/>
  <c r="N31" i="1"/>
  <c r="O31" i="1" s="1"/>
  <c r="P31" i="1" s="1"/>
  <c r="N55" i="1"/>
  <c r="O55" i="1" s="1"/>
  <c r="N146" i="1"/>
  <c r="O146" i="1" s="1"/>
  <c r="N87" i="1"/>
  <c r="O87" i="1" s="1"/>
  <c r="N13" i="1"/>
  <c r="O13" i="1" s="1"/>
  <c r="N78" i="1"/>
  <c r="O78" i="1" s="1"/>
  <c r="N112" i="1"/>
  <c r="O112" i="1" s="1"/>
  <c r="N53" i="1"/>
  <c r="O53" i="1" s="1"/>
  <c r="P53" i="1" s="1"/>
  <c r="N73" i="1"/>
  <c r="O73" i="1" s="1"/>
  <c r="N89" i="1"/>
  <c r="N111" i="1"/>
  <c r="O111" i="1" s="1"/>
  <c r="N15" i="1"/>
  <c r="O15" i="1" s="1"/>
  <c r="N94" i="1"/>
  <c r="O94" i="1" s="1"/>
  <c r="N125" i="1"/>
  <c r="O125" i="1" s="1"/>
  <c r="N132" i="1"/>
  <c r="O132" i="1" s="1"/>
  <c r="N83" i="1"/>
  <c r="O83" i="1" s="1"/>
  <c r="N105" i="1"/>
  <c r="O105" i="1" s="1"/>
  <c r="N131" i="1"/>
  <c r="O131" i="1" s="1"/>
  <c r="N32" i="1"/>
  <c r="O32" i="1" s="1"/>
  <c r="N71" i="1"/>
  <c r="O71" i="1" s="1"/>
  <c r="N107" i="1"/>
  <c r="O107" i="1" s="1"/>
  <c r="N26" i="1"/>
  <c r="O26" i="1" s="1"/>
  <c r="N36" i="1"/>
  <c r="O36" i="1" s="1"/>
  <c r="N134" i="1"/>
  <c r="O134" i="1" s="1"/>
  <c r="N11" i="1"/>
  <c r="O11" i="1" s="1"/>
  <c r="N19" i="1"/>
  <c r="O19" i="1" s="1"/>
  <c r="N43" i="1"/>
  <c r="O43" i="1" s="1"/>
  <c r="P43" i="1" s="1"/>
  <c r="N76" i="1"/>
  <c r="O76" i="1" s="1"/>
  <c r="N80" i="1"/>
  <c r="O80" i="1" s="1"/>
  <c r="N65" i="1"/>
  <c r="O65" i="1" s="1"/>
  <c r="N86" i="1"/>
  <c r="O86" i="1" s="1"/>
  <c r="N51" i="1"/>
  <c r="O51" i="1" s="1"/>
  <c r="N95" i="1"/>
  <c r="O95" i="1" s="1"/>
  <c r="N60" i="1"/>
  <c r="O60" i="1" s="1"/>
  <c r="N24" i="1"/>
  <c r="O24" i="1" s="1"/>
  <c r="N40" i="1"/>
  <c r="O40" i="1" s="1"/>
  <c r="N46" i="1"/>
  <c r="O46" i="1" s="1"/>
  <c r="N58" i="1"/>
  <c r="O58" i="1" s="1"/>
  <c r="N12" i="1"/>
  <c r="O12" i="1" s="1"/>
  <c r="N21" i="1"/>
  <c r="O21" i="1" s="1"/>
  <c r="N92" i="1"/>
  <c r="O92" i="1" s="1"/>
  <c r="N29" i="1"/>
  <c r="O29" i="1" s="1"/>
  <c r="P29" i="1" s="1"/>
  <c r="N77" i="1"/>
  <c r="O77" i="1" s="1"/>
  <c r="N110" i="1"/>
  <c r="O110" i="1" s="1"/>
  <c r="N27" i="1"/>
  <c r="O27" i="1" s="1"/>
  <c r="N33" i="1"/>
  <c r="O33" i="1" s="1"/>
  <c r="P33" i="1" s="1"/>
  <c r="N39" i="1"/>
  <c r="O39" i="1" s="1"/>
  <c r="N56" i="1"/>
  <c r="O56" i="1" s="1"/>
  <c r="N91" i="1"/>
  <c r="O91" i="1" s="1"/>
  <c r="N99" i="1"/>
  <c r="O99" i="1" s="1"/>
  <c r="N17" i="1"/>
  <c r="O17" i="1" s="1"/>
  <c r="N48" i="1"/>
  <c r="O48" i="1" s="1"/>
  <c r="N67" i="1"/>
  <c r="O67" i="1" s="1"/>
  <c r="N82" i="1"/>
  <c r="O82" i="1" s="1"/>
  <c r="N96" i="1"/>
  <c r="O96" i="1" s="1"/>
  <c r="N106" i="1"/>
  <c r="O106" i="1" s="1"/>
  <c r="N109" i="1"/>
  <c r="O109" i="1" s="1"/>
  <c r="N114" i="1"/>
  <c r="O114" i="1" s="1"/>
  <c r="N116" i="1"/>
  <c r="O116" i="1" s="1"/>
  <c r="N28" i="1"/>
  <c r="O28" i="1" s="1"/>
  <c r="N70" i="1"/>
  <c r="O70" i="1" s="1"/>
  <c r="N68" i="1"/>
  <c r="O68" i="1" s="1"/>
  <c r="N66" i="1"/>
  <c r="O66" i="1" s="1"/>
  <c r="N42" i="1"/>
  <c r="O42" i="1" s="1"/>
  <c r="N44" i="1"/>
  <c r="O44" i="1" s="1"/>
  <c r="N81" i="1"/>
  <c r="O81" i="1" s="1"/>
  <c r="N97" i="1"/>
  <c r="O97" i="1" s="1"/>
  <c r="N108" i="1"/>
  <c r="O108" i="1" s="1"/>
  <c r="N20" i="1"/>
  <c r="O20" i="1" s="1"/>
  <c r="N22" i="1"/>
  <c r="O22" i="1" s="1"/>
  <c r="N23" i="1"/>
  <c r="O23" i="1" s="1"/>
  <c r="N47" i="1"/>
  <c r="O47" i="1" s="1"/>
  <c r="N52" i="1"/>
  <c r="O52" i="1" s="1"/>
  <c r="O89" i="1"/>
  <c r="N35" i="1"/>
  <c r="O35" i="1" s="1"/>
  <c r="N37" i="1"/>
  <c r="O37" i="1" s="1"/>
  <c r="N63" i="1"/>
  <c r="O63" i="1" s="1"/>
  <c r="N38" i="1"/>
  <c r="O38" i="1" s="1"/>
  <c r="N64" i="1"/>
  <c r="O64" i="1" s="1"/>
  <c r="N79" i="1"/>
  <c r="O79" i="1" s="1"/>
  <c r="N16" i="1"/>
  <c r="O16" i="1" s="1"/>
  <c r="N30" i="1"/>
  <c r="O30" i="1" s="1"/>
  <c r="N49" i="1"/>
  <c r="O49" i="1" s="1"/>
  <c r="N54" i="1"/>
  <c r="O54" i="1" s="1"/>
  <c r="N59" i="1"/>
  <c r="O59" i="1" s="1"/>
  <c r="N72" i="1"/>
  <c r="O72" i="1" s="1"/>
  <c r="N90" i="1"/>
  <c r="O90" i="1" s="1"/>
  <c r="N104" i="1"/>
  <c r="O104" i="1" s="1"/>
  <c r="J118" i="1"/>
  <c r="K118" i="1" s="1"/>
  <c r="N118" i="1"/>
  <c r="P133" i="1" l="1"/>
  <c r="P54" i="1"/>
  <c r="P77" i="1"/>
  <c r="P142" i="1"/>
  <c r="P92" i="1"/>
  <c r="P99" i="1"/>
  <c r="P96" i="1"/>
  <c r="J151" i="1"/>
  <c r="P146" i="1"/>
  <c r="P34" i="1"/>
  <c r="P86" i="1"/>
  <c r="P55" i="1"/>
  <c r="P49" i="1"/>
  <c r="P44" i="1"/>
  <c r="P63" i="1"/>
  <c r="M151" i="1"/>
  <c r="P131" i="1"/>
  <c r="P127" i="1"/>
  <c r="P153" i="1"/>
  <c r="P151" i="1"/>
  <c r="J153" i="1"/>
  <c r="P110" i="1"/>
  <c r="P15" i="1"/>
  <c r="P87" i="1"/>
  <c r="P37" i="1"/>
  <c r="P56" i="1"/>
  <c r="P40" i="1"/>
  <c r="P65" i="1"/>
  <c r="P52" i="1"/>
  <c r="P66" i="1"/>
  <c r="P98" i="1"/>
  <c r="P42" i="1"/>
  <c r="P90" i="1"/>
  <c r="P125" i="1"/>
  <c r="P94" i="1"/>
  <c r="P112" i="1"/>
  <c r="P106" i="1"/>
  <c r="P76" i="1"/>
  <c r="P104" i="1"/>
  <c r="P111" i="1"/>
  <c r="P116" i="1"/>
  <c r="P71" i="1"/>
  <c r="P73" i="1"/>
  <c r="P20" i="1"/>
  <c r="P129" i="1"/>
  <c r="P80" i="1"/>
  <c r="P107" i="1"/>
  <c r="P17" i="1"/>
  <c r="P51" i="1"/>
  <c r="P132" i="1"/>
  <c r="P46" i="1"/>
  <c r="P32" i="1"/>
  <c r="P12" i="1"/>
  <c r="P60" i="1"/>
  <c r="P134" i="1"/>
  <c r="P97" i="1"/>
  <c r="P22" i="1"/>
  <c r="P47" i="1"/>
  <c r="P78" i="1"/>
  <c r="P58" i="1"/>
  <c r="P91" i="1"/>
  <c r="P70" i="1"/>
  <c r="P19" i="1"/>
  <c r="P27" i="1"/>
  <c r="P30" i="1"/>
  <c r="P95" i="1"/>
  <c r="P79" i="1"/>
  <c r="P72" i="1"/>
  <c r="P21" i="1"/>
  <c r="P24" i="1"/>
  <c r="P67" i="1"/>
  <c r="P68" i="1"/>
  <c r="P48" i="1"/>
  <c r="P11" i="1"/>
  <c r="P82" i="1"/>
  <c r="P89" i="1"/>
  <c r="P75" i="1"/>
  <c r="P109" i="1"/>
  <c r="P13" i="1"/>
  <c r="J120" i="1"/>
  <c r="P59" i="1"/>
  <c r="P35" i="1"/>
  <c r="P26" i="1"/>
  <c r="P83" i="1"/>
  <c r="P105" i="1"/>
  <c r="P36" i="1"/>
  <c r="P114" i="1"/>
  <c r="P108" i="1"/>
  <c r="P23" i="1"/>
  <c r="O118" i="1"/>
  <c r="P118" i="1" s="1"/>
  <c r="P28" i="1"/>
  <c r="P39" i="1"/>
  <c r="P81" i="1"/>
  <c r="P16" i="1"/>
  <c r="P64" i="1"/>
  <c r="P38" i="1"/>
  <c r="Q151" i="1" l="1"/>
  <c r="M153" i="1"/>
  <c r="C8" i="2"/>
  <c r="C7" i="2"/>
  <c r="B8" i="2"/>
  <c r="B7" i="2"/>
  <c r="C6" i="2"/>
  <c r="B6" i="2"/>
  <c r="A151" i="1" l="1"/>
  <c r="A137" i="1"/>
  <c r="A136" i="1"/>
  <c r="H135" i="1"/>
  <c r="A135" i="1"/>
  <c r="A121" i="1"/>
  <c r="A120" i="1"/>
  <c r="Q120" i="1"/>
  <c r="M120" i="1"/>
  <c r="P120" i="1"/>
  <c r="H119" i="1"/>
  <c r="A119" i="1"/>
  <c r="A8" i="1"/>
  <c r="P136" i="1" l="1"/>
  <c r="J136" i="1"/>
  <c r="D7" i="2" s="1"/>
  <c r="F7" i="2" s="1"/>
  <c r="D8" i="2"/>
  <c r="D6" i="2"/>
  <c r="E6" i="2"/>
  <c r="C5" i="2" l="1"/>
  <c r="D10" i="2" l="1"/>
  <c r="E15" i="2" s="1"/>
  <c r="A152" i="1"/>
  <c r="A153" i="1"/>
  <c r="A154" i="1"/>
  <c r="E16" i="2" l="1"/>
  <c r="A1" i="2"/>
  <c r="F6" i="2" l="1"/>
  <c r="F8" i="2"/>
  <c r="G6" i="2"/>
  <c r="P154" i="1"/>
  <c r="O154" i="1"/>
  <c r="Q156" i="1" s="1"/>
  <c r="N154" i="1"/>
  <c r="Q157" i="1" s="1"/>
  <c r="M154" i="1"/>
  <c r="L154" i="1"/>
  <c r="K154" i="1"/>
  <c r="Q155" i="1" s="1"/>
  <c r="J154" i="1"/>
  <c r="I154" i="1"/>
  <c r="H154" i="1"/>
  <c r="F10" i="2" l="1"/>
  <c r="H6" i="2"/>
  <c r="J6" i="2" l="1"/>
  <c r="I6" i="2"/>
  <c r="O1" i="1" l="1"/>
  <c r="M136" i="1"/>
  <c r="E7" i="2" s="1"/>
  <c r="E8" i="2"/>
  <c r="Q136" i="1"/>
  <c r="Q153" i="1" s="1"/>
  <c r="E10" i="2" l="1"/>
  <c r="E18" i="2" s="1"/>
  <c r="G8" i="2"/>
  <c r="H8" i="2" s="1"/>
  <c r="G7" i="2"/>
  <c r="H7" i="2" s="1"/>
  <c r="E19" i="2" l="1"/>
  <c r="E20" i="2" s="1"/>
  <c r="H10" i="2"/>
  <c r="G10" i="2"/>
  <c r="I8" i="2"/>
  <c r="J8" i="2"/>
  <c r="J7" i="2"/>
  <c r="I7" i="2"/>
  <c r="E22" i="2" l="1"/>
  <c r="E21" i="2"/>
  <c r="I10" i="2"/>
  <c r="J10" i="2"/>
  <c r="L7" i="2"/>
  <c r="L8" i="2"/>
  <c r="O2" i="1" l="1"/>
  <c r="K6" i="2"/>
  <c r="O3" i="1"/>
  <c r="E23" i="2"/>
  <c r="E24" i="2" l="1"/>
  <c r="K10" i="2"/>
  <c r="O4" i="1" s="1"/>
  <c r="O5" i="1" s="1"/>
  <c r="L6" i="2"/>
  <c r="L10" i="2" s="1"/>
  <c r="E38" i="2"/>
  <c r="E40" i="2" l="1"/>
</calcChain>
</file>

<file path=xl/sharedStrings.xml><?xml version="1.0" encoding="utf-8"?>
<sst xmlns="http://schemas.openxmlformats.org/spreadsheetml/2006/main" count="339" uniqueCount="202">
  <si>
    <t>SR.
NO.</t>
  </si>
  <si>
    <t>DESCRIPTION</t>
  </si>
  <si>
    <t>QUANTITY</t>
  </si>
  <si>
    <t>UNIT</t>
  </si>
  <si>
    <t>MATERIAL 
COST</t>
  </si>
  <si>
    <t>MANHOURS COST</t>
  </si>
  <si>
    <t>UNIT MANHOURS</t>
  </si>
  <si>
    <t>TOTAL MANHOURS</t>
  </si>
  <si>
    <t>TOTAL
COST</t>
  </si>
  <si>
    <t>UNIT MATERIAL
COST</t>
  </si>
  <si>
    <t>DWG. NO.</t>
  </si>
  <si>
    <t>DETAIL NO.</t>
  </si>
  <si>
    <t>SUBTOTAL MATERIAL</t>
  </si>
  <si>
    <t>SUBTOTAL LABOR</t>
  </si>
  <si>
    <t>MATERIAL COST</t>
  </si>
  <si>
    <t>LABOR COST</t>
  </si>
  <si>
    <t>MATERIAL TAX</t>
  </si>
  <si>
    <t>LABOR TAX</t>
  </si>
  <si>
    <t>TOTAL COST</t>
  </si>
  <si>
    <t>OVERHEADS</t>
  </si>
  <si>
    <t>TOTAL PRICE</t>
  </si>
  <si>
    <t>TOTALS</t>
  </si>
  <si>
    <t>BID RECAP</t>
  </si>
  <si>
    <t>TOTAL MATERIAL COST</t>
  </si>
  <si>
    <t>TOTAL LABOR COST</t>
  </si>
  <si>
    <t>MATERIAL SALES TAX</t>
  </si>
  <si>
    <t>OVERHEADS @</t>
  </si>
  <si>
    <t>ALLOWANCES</t>
  </si>
  <si>
    <t>SUB-CONTRACTS</t>
  </si>
  <si>
    <t>JOB EXPENSE</t>
  </si>
  <si>
    <t>PROFIT @</t>
  </si>
  <si>
    <t>MOBILIZATION / DEMOBILIZATION</t>
  </si>
  <si>
    <t>SUBTOTAL HOURS</t>
  </si>
  <si>
    <t>CSI NO.</t>
  </si>
  <si>
    <t>Notes:</t>
  </si>
  <si>
    <t>All other prices are excluded that are not included in the estimate above.</t>
  </si>
  <si>
    <t>DIVISION</t>
  </si>
  <si>
    <t>BOND &amp; INSURANCE</t>
  </si>
  <si>
    <t>PROJECT SUPERVISION &amp; PROJECT MANAGEMENT</t>
  </si>
  <si>
    <t xml:space="preserve">SUBMITTALS, SAMPLES, SHOP DRAWINGS, SITE SAFETY PLAN, ETC. </t>
  </si>
  <si>
    <t xml:space="preserve">TEMPORARY FACILITIES &amp; CONTROLS </t>
  </si>
  <si>
    <t>PROJECT SCHEDULE (Primavera P3 or P6)</t>
  </si>
  <si>
    <t>OFFICE OVERHEADS</t>
  </si>
  <si>
    <t xml:space="preserve">CLOSEOUT PROCEDURES </t>
  </si>
  <si>
    <t>QTY W/
WASTAGE</t>
  </si>
  <si>
    <t>MAN HOUR RATE</t>
  </si>
  <si>
    <t>WASTAGE %</t>
  </si>
  <si>
    <t>ELECTRICAL</t>
  </si>
  <si>
    <t>ADDITIONAL COST (If Any)</t>
  </si>
  <si>
    <t>TOTAL LABOR HOURS</t>
  </si>
  <si>
    <t>OVERHEAD COST</t>
  </si>
  <si>
    <t>PROFIT COST</t>
  </si>
  <si>
    <t>PROJECT COST</t>
  </si>
  <si>
    <t>TOTAL MATERIAL</t>
  </si>
  <si>
    <t>TOTAL LABOR</t>
  </si>
  <si>
    <t>TOTAL HOURS</t>
  </si>
  <si>
    <t>LF</t>
  </si>
  <si>
    <t>CY</t>
  </si>
  <si>
    <t>TOTAL BID COST</t>
  </si>
  <si>
    <t>Online sources are used for pricing purpose. Please verify, as per your own convenience.</t>
  </si>
  <si>
    <t>Cells highlighted with green, please price the items as per your own facility.</t>
  </si>
  <si>
    <t>TOTAL COST W/ OVERHEADS + PROFIT</t>
  </si>
  <si>
    <t>Prices can vary, depending upon field conditions.</t>
  </si>
  <si>
    <t>PROFIT</t>
  </si>
  <si>
    <t>FACILITY SERVICES SUBGROUP WORK</t>
  </si>
  <si>
    <t>MISCELLANEOUS</t>
  </si>
  <si>
    <t>DISTRIBUTION</t>
  </si>
  <si>
    <t>Conduit</t>
  </si>
  <si>
    <t>Conductor</t>
  </si>
  <si>
    <t>Lugs</t>
  </si>
  <si>
    <t>Breakers</t>
  </si>
  <si>
    <t>Panel</t>
  </si>
  <si>
    <t>Disconnect Switch</t>
  </si>
  <si>
    <t>Devices</t>
  </si>
  <si>
    <t>POWER</t>
  </si>
  <si>
    <t>LIGHTING</t>
  </si>
  <si>
    <t>Lighting Fixture</t>
  </si>
  <si>
    <t>Lighting Controls</t>
  </si>
  <si>
    <t>Excavation &amp; Backfilling (2' Deep x 1' Wide Trench)</t>
  </si>
  <si>
    <t>27 00 00</t>
  </si>
  <si>
    <t>TELECOMMUNICATION</t>
  </si>
  <si>
    <t>28 00 00</t>
  </si>
  <si>
    <t>FIRE ALARM</t>
  </si>
  <si>
    <t>EA</t>
  </si>
  <si>
    <t>Length Assumed</t>
  </si>
  <si>
    <t>TRENCHING &amp; BACKFILLING</t>
  </si>
  <si>
    <t>3/4" EMT Conduit</t>
  </si>
  <si>
    <t>1-1/4" EMT Conduit</t>
  </si>
  <si>
    <t>#12 CU THHN/THWN</t>
  </si>
  <si>
    <t>#10 CU THHN/THWN</t>
  </si>
  <si>
    <t>#8 CU THHN/THWN</t>
  </si>
  <si>
    <t>#6 CU THHN/THWN</t>
  </si>
  <si>
    <t>Compression Lug CU With 1-Hole, #6 CU Wire</t>
  </si>
  <si>
    <t>Heat Shrink Tubing For #6 CU Wire</t>
  </si>
  <si>
    <t>1P/15A Breaker</t>
  </si>
  <si>
    <t>1P/20A Breaker</t>
  </si>
  <si>
    <t>2P/20A Breaker</t>
  </si>
  <si>
    <t>2P/25A Breaker</t>
  </si>
  <si>
    <t>2P/30A Breaker</t>
  </si>
  <si>
    <t>Grounding</t>
  </si>
  <si>
    <t>1" EMT Conduit</t>
  </si>
  <si>
    <t>2" EMT Conduit</t>
  </si>
  <si>
    <t>1" RGS Conduit</t>
  </si>
  <si>
    <t>Duplex Receptacle</t>
  </si>
  <si>
    <t>Junction Box</t>
  </si>
  <si>
    <t>J-Hooks</t>
  </si>
  <si>
    <t>Duct Smoke Detector</t>
  </si>
  <si>
    <t>Addendum: N/A</t>
  </si>
  <si>
    <t>Project Scope: Electrical</t>
  </si>
  <si>
    <t>4" EMT Conduit</t>
  </si>
  <si>
    <t>4" PVC SCH 40 Conduit W/ Pull String</t>
  </si>
  <si>
    <t>#1/0 CU THHN/THWN</t>
  </si>
  <si>
    <t>#600 KCMIL CU THHN/THWN</t>
  </si>
  <si>
    <t>Compression Lug CU With 1-Hole, #1/0 CU Wire</t>
  </si>
  <si>
    <t>Heat Shrink Tubing For #1/0 CU Wire</t>
  </si>
  <si>
    <t>Compression Lug CU With 1-Hole, #600 KCMIL CU Wire</t>
  </si>
  <si>
    <t>Heat Shrink Tubing For #600 KCMIL CU Wire</t>
  </si>
  <si>
    <t>1P/15A Breaker, Lock-On Device</t>
  </si>
  <si>
    <t>1P/20A Breaker, Lock-On Device</t>
  </si>
  <si>
    <t>2P/15A Breaker</t>
  </si>
  <si>
    <t>2P/20A Breaker, Lock-On Device</t>
  </si>
  <si>
    <t>2P/45A Breaker</t>
  </si>
  <si>
    <t>2P/60A Breaker</t>
  </si>
  <si>
    <t>2P/100A Breaker</t>
  </si>
  <si>
    <t>2P/200A Breaker</t>
  </si>
  <si>
    <t>2P/400A Breaker</t>
  </si>
  <si>
    <t>2P/600A Breaker</t>
  </si>
  <si>
    <t>Panel C1: 400A, 120/240V, 1PH, 3W, Mains: MLO, 42 Pole, Rating: 10K ACI, Mounting: Surface/ Bolt-On</t>
  </si>
  <si>
    <t>Panel C2: 400A, 120/240V, 1PH, 3W, Mains: MLO, 42 Pole, Rating: 10K ACI, Mounting: Surface/ Bolt-On</t>
  </si>
  <si>
    <t>Panel C3: 400A, 120/240V, 1PH, 3W, Mains: MLO, 42 Pole, Rating: 10K ACI, Mounting: Surface/ Bolt-On</t>
  </si>
  <si>
    <t>2P/30A Fused Disconnect Switch</t>
  </si>
  <si>
    <t>2P/45A Fused Disconnect Switch</t>
  </si>
  <si>
    <t>2P/45A Fused Disconnect Switch, NEMA 3R</t>
  </si>
  <si>
    <t>2P/60A Fused Disconnect Switch</t>
  </si>
  <si>
    <t>2P/100A Electrical Meter</t>
  </si>
  <si>
    <t>2P/200A Electrical Meter</t>
  </si>
  <si>
    <t>2P/400A Electrical Meter</t>
  </si>
  <si>
    <t>2P/600A Neutral Disconnecting Link</t>
  </si>
  <si>
    <t>Incoming Main Disconnect: 800A, 120/240V, Single Phase Bus</t>
  </si>
  <si>
    <t>Irrigation Controller</t>
  </si>
  <si>
    <t>#6 CU Grounding Wire</t>
  </si>
  <si>
    <t>#4 CU Grounding Wire</t>
  </si>
  <si>
    <t>3/4" PVC SCH 40 Conduit</t>
  </si>
  <si>
    <t>1-1/4" PVC SCH 40 Conduit</t>
  </si>
  <si>
    <t>GFCI Duplex Receptacle</t>
  </si>
  <si>
    <t>GFCI Duplex Receptacle, WP</t>
  </si>
  <si>
    <t>GFCI Quad Receptacle</t>
  </si>
  <si>
    <t>Quad Receptacle</t>
  </si>
  <si>
    <t>2P/20A GFCI Duplex Receptacle, WP</t>
  </si>
  <si>
    <t>2P/20A Floor Mounted Duplex Receptacle</t>
  </si>
  <si>
    <t>2P/25A Equipment Connection</t>
  </si>
  <si>
    <t>Single Pole Switch</t>
  </si>
  <si>
    <r>
      <t xml:space="preserve">3/4" EMT Conduit </t>
    </r>
    <r>
      <rPr>
        <sz val="12"/>
        <color rgb="FFFF0000"/>
        <rFont val="Calibri"/>
        <family val="2"/>
      </rPr>
      <t>(0-10V Dimming)</t>
    </r>
  </si>
  <si>
    <r>
      <t>#14 CU THHN/THWN</t>
    </r>
    <r>
      <rPr>
        <sz val="12"/>
        <color rgb="FFFF0000"/>
        <rFont val="Calibri"/>
        <family val="2"/>
      </rPr>
      <t xml:space="preserve"> (0-10V Dimming)</t>
    </r>
  </si>
  <si>
    <t>RD: 8" Dia. Recessed Fluorescent Vertical Lamp Downlight W/ Specular Diffuse Trim, LITHONIA #AFV-42TRT-120, Lamps: (1)42WTRT 35K, Watts: 42 VA, Mounting: Recessed</t>
  </si>
  <si>
    <t>RM-EVE-6: 14" Exterior Surface Mounted Fluorescent Wall Washer (Dark-Sky), TERON #TALON W SQR-F126QE-120E-MB-DL, Lamps: (1) 26W QE, Watts: 28 VA, Mounting: Surface</t>
  </si>
  <si>
    <t>RZ: 52" Dia Five Blade Ceiling Fan, SEAGULL #1621 (NO LIGHT KIT), Lamps: NONE, Watts: 40 VA, Mounting: Ceiling, Must Be Energy Star Rated</t>
  </si>
  <si>
    <t>Wall-Mounted Single-Pole Switch</t>
  </si>
  <si>
    <t>OS7: Lighting Control Panel, LC&amp;D (BLUE-BOX) # LT-4, Provides For Auto On/Auto Off Of Exterior Lighting, Provide Per T-24 Req'Mts. Provide All Required Programming w/ Lighting Control Cabinet "LCC"</t>
  </si>
  <si>
    <t>SAW CUT</t>
  </si>
  <si>
    <t>Saw Cut &amp; Repair Concrete Floor For Conduit Installation</t>
  </si>
  <si>
    <t>Cat6 Cable</t>
  </si>
  <si>
    <t>4'-2" Long Cable/Phone Backboard</t>
  </si>
  <si>
    <t>Telephone/Data Outlet</t>
  </si>
  <si>
    <t>Floor-Mounted Data Outlet</t>
  </si>
  <si>
    <t>TV Outlet</t>
  </si>
  <si>
    <t>Allowance</t>
  </si>
  <si>
    <r>
      <t xml:space="preserve">Allowance For All Complete Fire Alarm Wiring And Devices W/ All Associated Accessories In This Area </t>
    </r>
    <r>
      <rPr>
        <b/>
        <sz val="12"/>
        <color theme="1"/>
        <rFont val="Calibri"/>
        <family val="2"/>
      </rPr>
      <t>(6163 SF)</t>
    </r>
  </si>
  <si>
    <t>LS</t>
  </si>
  <si>
    <t>#14 CU THHN/THWN</t>
  </si>
  <si>
    <t>FACP: Fire Alarm Control Panel</t>
  </si>
  <si>
    <t xml:space="preserve"> Length Assumed</t>
  </si>
  <si>
    <t>Assumed</t>
  </si>
  <si>
    <t xml:space="preserve"> Size Assumed</t>
  </si>
  <si>
    <t>J-Hook</t>
  </si>
  <si>
    <t>Date: 02/06/2026</t>
  </si>
  <si>
    <t xml:space="preserve"> ADDRESS:  1 ARDATH COURT, SAN FRANCISCO CA 94124</t>
  </si>
  <si>
    <t xml:space="preserve">NAME: COMMUNITY CENTER NORTHRIDGE COOPERATIVE HOMES </t>
  </si>
  <si>
    <t>BASE BID SUMMARY</t>
  </si>
  <si>
    <t>Intercom at Entry Door</t>
  </si>
  <si>
    <t>Access Control 1 Card Reader</t>
  </si>
  <si>
    <t>TITLE T-24 INSPECTION &amp; TESTING</t>
  </si>
  <si>
    <t>BIM COORDINATION FEES</t>
  </si>
  <si>
    <t>TAXES, INSURANCES &amp; PERMIT</t>
  </si>
  <si>
    <t xml:space="preserve">PERMITS FEE </t>
  </si>
  <si>
    <t>Add For Client Instruction</t>
  </si>
  <si>
    <r>
      <t xml:space="preserve">Photocell Sensor, WATS LMPO-200 </t>
    </r>
    <r>
      <rPr>
        <sz val="11"/>
        <color rgb="FFFF0000"/>
        <rFont val="Calibri"/>
        <family val="2"/>
        <scheme val="minor"/>
      </rPr>
      <t>(On Roof)</t>
    </r>
  </si>
  <si>
    <t>Ceiling-Mounted Occupancy Sensor Switch, WATS LMDC-100</t>
  </si>
  <si>
    <t xml:space="preserve">OS4, Wall-Mounted Dimming Switch, WATS LMSW-211-W </t>
  </si>
  <si>
    <t>Ceiling-Mounted Daylight Sensor, WATS LMLS</t>
  </si>
  <si>
    <t>Wall-Mounted On/Raise/Lower/Off Specialty Switch, WATS LMRC</t>
  </si>
  <si>
    <t>Controller W/ 2 Relays &amp; 0-10V Dimming Outputs, WATS LMCP2-10V 115/277-2HD</t>
  </si>
  <si>
    <t>RDE: 8" Dia. Recessed Fluorescent Vertical Lamp Downlight W/ Spec Diff &amp; Battery Back Up, LITHONIA #AFV-42TRT-120-EL, Lamps: (1)42WTRT 35K, Watts: 42 VA, Mounting: Recessed, Provide Un-Switched Sensing Circuit Per NEC Requirements</t>
  </si>
  <si>
    <t>RXE: Combination Led Exit Sign And Emergency Light With 90 Min Battery Back-Up, LITHONIA #LHQM-S-W-1-G-120, Lamps: LED, Watts: 5 VA, Mounting: Universal, Provide Un-Switched Circuit Per NEC Requirements</t>
  </si>
  <si>
    <t>RCE: 6" Dia. Recessed Fluorescent Horas. Lamp Downlight With Spec Diff &amp; Battery Back Up, LITHONIA #LF6N-126TRT-F601AZ-120-EL, Lamps: (1)26W TRT 35K, Watts: 28 VA, Mounting: Recessed</t>
  </si>
  <si>
    <t>User Ground 20' Long #1/0 Bare CU Encased in 3" Of Concrete</t>
  </si>
  <si>
    <t>RB: 4" Dia. Recessed Led Horas. Lamp Downlight, LITHONIA LIGHTING #4JBKRD 50K 90CR1 MWM6, Watts: 89 VA, Mounting: Recessed</t>
  </si>
  <si>
    <t>RC: 6" Dia. Recessed Fluorescent Horas. Lamp Downlight With Specular Diffuse Trim, LITHONIA # LF6N-126TRT-F601AZ-120, Lamps: (1)26WTRT 35K, Watts: 28 VA, Mounting: Recessed</t>
  </si>
  <si>
    <t>RL: 13" X 7" X 3" D. Wall Mounted Fluorescent Wall Sconce Polycarbonate Lens, KENALL ROUGH HOUSE #RHL712D-PP-MB-26Q-1-120, Lamps: (1) 26W QUAD, Watts: 26 VA, Mounting: Surface</t>
  </si>
  <si>
    <t>Wall box Mounted Dual-Tech Line Voltage Occ. Sensor W/ Dual Toggle Switch, SENSOR SWITCH # WSD-PDT-2P, Provides For Manual On/Auto Off Of Bi-Level Lighting, 20 Min Maximum, Program Light For 10 Min. Minimum. Program Fan For an Additional 10 Minutes.</t>
  </si>
  <si>
    <t>CONTINGENCY</t>
  </si>
  <si>
    <t>TOTAL BID 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</si>
</sst>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(&quot;$&quot;* #,##0.00_);_(&quot;$&quot;* \(#,##0.00\);_(&quot;$&quot;* &quot;-&quot;??_);_(@_)"/>
    <numFmt numFmtId="164" formatCode="_-* #,##0_-;\-* #,##0_-;_-* &quot;-&quot;_-;_-@_-"/>
    <numFmt numFmtId="165" formatCode="_-* #,##0.00_-;\-* #,##0.00_-;_-* &quot;-&quot;??_-;_-@_-"/>
    <numFmt numFmtId="166" formatCode="_-[$$-409]* #,##0.00_ ;_-[$$-409]* \-#,##0.00\ ;_-[$$-409]* &quot;-&quot;??_ ;_-@_ "/>
    <numFmt numFmtId="167" formatCode="_-* #,##0.00_-;\-* #,##0.00_-;_-* &quot;-&quot;_-;_-@_-"/>
    <numFmt numFmtId="168" formatCode="_-[$$-409]* #,##0_ ;_-[$$-409]* \-#,##0\ ;_-[$$-409]* &quot;-&quot;??_ ;_-@_ "/>
    <numFmt numFmtId="169" formatCode="_(&quot;$&quot;* #,##0_);_(&quot;$&quot;* \(#,##0\);_(&quot;$&quot;* &quot;-&quot;??_);_(@_)"/>
    <numFmt numFmtId="170" formatCode="00\ 00\ 00"/>
    <numFmt numFmtId="171" formatCode="&quot;$&quot;#,##0.00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20"/>
      <name val="Calibri"/>
      <family val="2"/>
      <scheme val="minor"/>
    </font>
    <font>
      <b/>
      <sz val="14"/>
      <name val="Calibri"/>
      <family val="2"/>
      <scheme val="minor"/>
    </font>
    <font>
      <b/>
      <i/>
      <sz val="11"/>
      <color theme="4" tint="-0.249977111117893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2"/>
      <color rgb="FFFF0000"/>
      <name val="Calibri"/>
      <family val="2"/>
    </font>
    <font>
      <b/>
      <i/>
      <sz val="12"/>
      <color rgb="FF2E75B5"/>
      <name val="Calibri"/>
      <family val="2"/>
    </font>
    <font>
      <i/>
      <sz val="12"/>
      <color theme="1"/>
      <name val="Calibri"/>
      <family val="2"/>
    </font>
    <font>
      <b/>
      <sz val="12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26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A5A5A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theme="0"/>
      </patternFill>
    </fill>
    <fill>
      <patternFill patternType="solid">
        <fgColor theme="7"/>
        <bgColor theme="7"/>
      </patternFill>
    </fill>
  </fills>
  <borders count="7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rgb="FFC0C0C0"/>
      </left>
      <right style="thin">
        <color rgb="FFC0C0C0"/>
      </right>
      <top/>
      <bottom style="thin">
        <color rgb="FFC0C0C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rgb="FF3F3F3F"/>
      </right>
      <top style="medium">
        <color indexed="64"/>
      </top>
      <bottom style="double">
        <color rgb="FF3F3F3F"/>
      </bottom>
      <diagonal/>
    </border>
    <border>
      <left style="double">
        <color rgb="FF3F3F3F"/>
      </left>
      <right style="double">
        <color rgb="FF3F3F3F"/>
      </right>
      <top style="medium">
        <color indexed="64"/>
      </top>
      <bottom style="double">
        <color rgb="FF3F3F3F"/>
      </bottom>
      <diagonal/>
    </border>
    <border>
      <left style="double">
        <color rgb="FF3F3F3F"/>
      </left>
      <right style="medium">
        <color indexed="64"/>
      </right>
      <top style="medium">
        <color indexed="64"/>
      </top>
      <bottom style="double">
        <color rgb="FF3F3F3F"/>
      </bottom>
      <diagonal/>
    </border>
    <border>
      <left style="medium">
        <color indexed="64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 style="medium">
        <color indexed="64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rgb="FF3F3F3F"/>
      </left>
      <right style="double">
        <color rgb="FF3F3F3F"/>
      </right>
      <top/>
      <bottom style="double">
        <color rgb="FF3F3F3F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</borders>
  <cellStyleXfs count="8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164" fontId="1" fillId="0" borderId="0" applyFont="0" applyFill="0" applyBorder="0" applyAlignment="0" applyProtection="0"/>
    <xf numFmtId="0" fontId="2" fillId="5" borderId="35" applyNumberFormat="0" applyFont="0" applyAlignment="0" applyProtection="0"/>
    <xf numFmtId="0" fontId="11" fillId="8" borderId="47" applyNumberFormat="0" applyAlignment="0" applyProtection="0"/>
    <xf numFmtId="0" fontId="1" fillId="9" borderId="0" applyNumberFormat="0" applyBorder="0" applyAlignment="0" applyProtection="0"/>
  </cellStyleXfs>
  <cellXfs count="258">
    <xf numFmtId="0" fontId="0" fillId="0" borderId="0" xfId="0"/>
    <xf numFmtId="0" fontId="6" fillId="0" borderId="24" xfId="0" applyFont="1" applyBorder="1" applyAlignment="1">
      <alignment horizontal="center" vertical="center"/>
    </xf>
    <xf numFmtId="165" fontId="10" fillId="0" borderId="9" xfId="0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166" fontId="6" fillId="0" borderId="9" xfId="0" applyNumberFormat="1" applyFont="1" applyBorder="1" applyAlignment="1">
      <alignment vertical="center"/>
    </xf>
    <xf numFmtId="0" fontId="4" fillId="0" borderId="25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169" fontId="4" fillId="0" borderId="26" xfId="1" applyNumberFormat="1" applyFont="1" applyBorder="1" applyAlignment="1">
      <alignment horizontal="center" vertical="center"/>
    </xf>
    <xf numFmtId="169" fontId="4" fillId="0" borderId="26" xfId="1" applyNumberFormat="1" applyFont="1" applyFill="1" applyBorder="1" applyAlignment="1">
      <alignment horizontal="center" vertical="center" wrapText="1"/>
    </xf>
    <xf numFmtId="166" fontId="6" fillId="0" borderId="6" xfId="0" applyNumberFormat="1" applyFont="1" applyBorder="1" applyAlignment="1">
      <alignment vertical="center"/>
    </xf>
    <xf numFmtId="166" fontId="6" fillId="0" borderId="34" xfId="0" applyNumberFormat="1" applyFont="1" applyBorder="1" applyAlignment="1">
      <alignment vertical="center"/>
    </xf>
    <xf numFmtId="0" fontId="6" fillId="0" borderId="10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9" fontId="5" fillId="3" borderId="3" xfId="2" applyFont="1" applyFill="1" applyBorder="1" applyAlignment="1">
      <alignment horizontal="center" vertical="center"/>
    </xf>
    <xf numFmtId="166" fontId="5" fillId="0" borderId="7" xfId="0" applyNumberFormat="1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9" fontId="0" fillId="0" borderId="13" xfId="2" applyFont="1" applyFill="1" applyBorder="1" applyAlignment="1">
      <alignment vertical="center"/>
    </xf>
    <xf numFmtId="0" fontId="7" fillId="0" borderId="26" xfId="0" applyFont="1" applyBorder="1" applyAlignment="1">
      <alignment vertical="center"/>
    </xf>
    <xf numFmtId="9" fontId="5" fillId="0" borderId="3" xfId="2" applyFont="1" applyFill="1" applyBorder="1" applyAlignment="1">
      <alignment horizontal="center" vertical="center"/>
    </xf>
    <xf numFmtId="170" fontId="6" fillId="0" borderId="24" xfId="0" applyNumberFormat="1" applyFont="1" applyBorder="1" applyAlignment="1">
      <alignment horizontal="center" vertical="center"/>
    </xf>
    <xf numFmtId="0" fontId="11" fillId="6" borderId="37" xfId="5" applyFont="1" applyFill="1" applyBorder="1" applyAlignment="1">
      <alignment vertical="center" wrapText="1"/>
    </xf>
    <xf numFmtId="9" fontId="3" fillId="2" borderId="8" xfId="2" applyFont="1" applyFill="1" applyBorder="1" applyAlignment="1">
      <alignment horizontal="center" vertical="center"/>
    </xf>
    <xf numFmtId="171" fontId="3" fillId="2" borderId="8" xfId="1" applyNumberFormat="1" applyFont="1" applyFill="1" applyBorder="1" applyAlignment="1">
      <alignment horizontal="center" vertical="center"/>
    </xf>
    <xf numFmtId="171" fontId="0" fillId="2" borderId="8" xfId="1" applyNumberFormat="1" applyFont="1" applyFill="1" applyBorder="1" applyAlignment="1">
      <alignment horizontal="center" vertical="center"/>
    </xf>
    <xf numFmtId="171" fontId="0" fillId="2" borderId="7" xfId="1" applyNumberFormat="1" applyFont="1" applyFill="1" applyBorder="1" applyAlignment="1">
      <alignment horizontal="center" vertical="center"/>
    </xf>
    <xf numFmtId="2" fontId="0" fillId="2" borderId="8" xfId="4" applyNumberFormat="1" applyFont="1" applyFill="1" applyBorder="1" applyAlignment="1">
      <alignment horizontal="center" vertical="center"/>
    </xf>
    <xf numFmtId="171" fontId="0" fillId="2" borderId="11" xfId="1" applyNumberFormat="1" applyFont="1" applyFill="1" applyBorder="1" applyAlignment="1">
      <alignment horizontal="center" vertical="center"/>
    </xf>
    <xf numFmtId="171" fontId="10" fillId="0" borderId="9" xfId="0" applyNumberFormat="1" applyFont="1" applyBorder="1" applyAlignment="1">
      <alignment vertical="center"/>
    </xf>
    <xf numFmtId="167" fontId="4" fillId="0" borderId="38" xfId="4" applyNumberFormat="1" applyFont="1" applyFill="1" applyBorder="1" applyAlignment="1">
      <alignment horizontal="center" vertical="center" wrapText="1"/>
    </xf>
    <xf numFmtId="166" fontId="4" fillId="0" borderId="38" xfId="0" applyNumberFormat="1" applyFont="1" applyBorder="1" applyAlignment="1">
      <alignment horizontal="center" vertical="center" wrapText="1"/>
    </xf>
    <xf numFmtId="168" fontId="4" fillId="0" borderId="38" xfId="4" applyNumberFormat="1" applyFont="1" applyFill="1" applyBorder="1" applyAlignment="1">
      <alignment horizontal="center" vertical="center" wrapText="1"/>
    </xf>
    <xf numFmtId="0" fontId="10" fillId="0" borderId="38" xfId="0" applyFont="1" applyBorder="1" applyAlignment="1">
      <alignment vertical="center"/>
    </xf>
    <xf numFmtId="170" fontId="14" fillId="0" borderId="12" xfId="0" applyNumberFormat="1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/>
    </xf>
    <xf numFmtId="170" fontId="5" fillId="0" borderId="24" xfId="0" applyNumberFormat="1" applyFont="1" applyBorder="1" applyAlignment="1">
      <alignment horizontal="center" vertical="center"/>
    </xf>
    <xf numFmtId="0" fontId="15" fillId="2" borderId="32" xfId="0" applyFont="1" applyFill="1" applyBorder="1" applyAlignment="1">
      <alignment vertical="center" wrapText="1"/>
    </xf>
    <xf numFmtId="0" fontId="16" fillId="2" borderId="32" xfId="0" applyFont="1" applyFill="1" applyBorder="1" applyAlignment="1">
      <alignment vertical="center" wrapText="1"/>
    </xf>
    <xf numFmtId="0" fontId="16" fillId="2" borderId="28" xfId="0" applyFont="1" applyFill="1" applyBorder="1" applyAlignment="1">
      <alignment vertical="center" wrapText="1"/>
    </xf>
    <xf numFmtId="167" fontId="0" fillId="2" borderId="14" xfId="4" applyNumberFormat="1" applyFont="1" applyFill="1" applyBorder="1" applyAlignment="1">
      <alignment horizontal="center" vertical="center"/>
    </xf>
    <xf numFmtId="167" fontId="0" fillId="2" borderId="15" xfId="4" applyNumberFormat="1" applyFont="1" applyFill="1" applyBorder="1" applyAlignment="1">
      <alignment horizontal="center" vertical="center"/>
    </xf>
    <xf numFmtId="170" fontId="0" fillId="2" borderId="15" xfId="4" applyNumberFormat="1" applyFont="1" applyFill="1" applyBorder="1" applyAlignment="1">
      <alignment horizontal="center" vertical="center"/>
    </xf>
    <xf numFmtId="167" fontId="0" fillId="0" borderId="0" xfId="4" applyNumberFormat="1" applyFont="1" applyAlignment="1">
      <alignment horizontal="center" vertical="center"/>
    </xf>
    <xf numFmtId="168" fontId="0" fillId="0" borderId="0" xfId="4" applyNumberFormat="1" applyFont="1" applyAlignment="1">
      <alignment horizontal="center" vertical="center"/>
    </xf>
    <xf numFmtId="0" fontId="6" fillId="0" borderId="5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6" fillId="0" borderId="26" xfId="0" applyFont="1" applyBorder="1" applyAlignment="1">
      <alignment horizontal="left" vertical="center"/>
    </xf>
    <xf numFmtId="166" fontId="6" fillId="0" borderId="27" xfId="0" applyNumberFormat="1" applyFont="1" applyBorder="1" applyAlignment="1">
      <alignment vertical="center"/>
    </xf>
    <xf numFmtId="0" fontId="16" fillId="0" borderId="0" xfId="0" applyFont="1" applyAlignment="1">
      <alignment vertical="center"/>
    </xf>
    <xf numFmtId="169" fontId="4" fillId="4" borderId="39" xfId="1" applyNumberFormat="1" applyFont="1" applyFill="1" applyBorder="1" applyAlignment="1">
      <alignment horizontal="center" vertical="center" wrapText="1"/>
    </xf>
    <xf numFmtId="168" fontId="8" fillId="4" borderId="8" xfId="0" applyNumberFormat="1" applyFont="1" applyFill="1" applyBorder="1" applyAlignment="1">
      <alignment horizontal="center" vertical="center" wrapText="1"/>
    </xf>
    <xf numFmtId="0" fontId="18" fillId="6" borderId="36" xfId="5" applyFont="1" applyFill="1" applyBorder="1" applyAlignment="1">
      <alignment vertical="center" wrapText="1"/>
    </xf>
    <xf numFmtId="0" fontId="18" fillId="6" borderId="37" xfId="5" applyFont="1" applyFill="1" applyBorder="1" applyAlignment="1">
      <alignment vertical="center" wrapText="1"/>
    </xf>
    <xf numFmtId="1" fontId="7" fillId="0" borderId="8" xfId="0" applyNumberFormat="1" applyFont="1" applyBorder="1" applyAlignment="1">
      <alignment horizontal="center" vertical="center"/>
    </xf>
    <xf numFmtId="1" fontId="7" fillId="0" borderId="11" xfId="0" applyNumberFormat="1" applyFont="1" applyBorder="1" applyAlignment="1">
      <alignment horizontal="center" vertical="center"/>
    </xf>
    <xf numFmtId="1" fontId="3" fillId="2" borderId="8" xfId="3" applyNumberFormat="1" applyFont="1" applyFill="1" applyBorder="1" applyAlignment="1">
      <alignment horizontal="center" vertical="center"/>
    </xf>
    <xf numFmtId="0" fontId="0" fillId="0" borderId="18" xfId="0" applyBorder="1" applyAlignment="1">
      <alignment vertical="center"/>
    </xf>
    <xf numFmtId="0" fontId="0" fillId="0" borderId="0" xfId="0" applyAlignment="1">
      <alignment vertical="center"/>
    </xf>
    <xf numFmtId="0" fontId="0" fillId="0" borderId="17" xfId="0" applyBorder="1" applyAlignment="1">
      <alignment vertical="center"/>
    </xf>
    <xf numFmtId="0" fontId="0" fillId="0" borderId="0" xfId="0" applyAlignment="1">
      <alignment horizontal="center" vertical="center"/>
    </xf>
    <xf numFmtId="166" fontId="0" fillId="0" borderId="0" xfId="0" applyNumberFormat="1" applyAlignment="1">
      <alignment vertical="center"/>
    </xf>
    <xf numFmtId="0" fontId="0" fillId="0" borderId="23" xfId="0" applyBorder="1" applyAlignment="1">
      <alignment horizontal="center" vertical="center"/>
    </xf>
    <xf numFmtId="0" fontId="0" fillId="0" borderId="8" xfId="0" applyBorder="1" applyAlignment="1">
      <alignment horizontal="left" vertical="center" wrapText="1"/>
    </xf>
    <xf numFmtId="166" fontId="0" fillId="0" borderId="8" xfId="0" applyNumberFormat="1" applyBorder="1" applyAlignment="1">
      <alignment horizontal="center" vertical="center" wrapText="1"/>
    </xf>
    <xf numFmtId="166" fontId="0" fillId="0" borderId="8" xfId="0" applyNumberFormat="1" applyBorder="1" applyAlignment="1">
      <alignment horizontal="center" vertical="center"/>
    </xf>
    <xf numFmtId="166" fontId="0" fillId="4" borderId="11" xfId="0" applyNumberForma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vertical="center"/>
    </xf>
    <xf numFmtId="166" fontId="0" fillId="0" borderId="20" xfId="0" applyNumberFormat="1" applyBorder="1" applyAlignment="1">
      <alignment horizontal="center" vertical="center"/>
    </xf>
    <xf numFmtId="166" fontId="0" fillId="0" borderId="40" xfId="0" applyNumberFormat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11" xfId="0" applyBorder="1" applyAlignment="1">
      <alignment vertical="center"/>
    </xf>
    <xf numFmtId="166" fontId="0" fillId="0" borderId="33" xfId="0" applyNumberFormat="1" applyBorder="1" applyAlignment="1">
      <alignment vertical="center"/>
    </xf>
    <xf numFmtId="0" fontId="0" fillId="0" borderId="8" xfId="0" applyBorder="1" applyAlignment="1">
      <alignment vertical="center"/>
    </xf>
    <xf numFmtId="166" fontId="0" fillId="3" borderId="9" xfId="0" applyNumberFormat="1" applyFill="1" applyBorder="1" applyAlignment="1">
      <alignment vertical="center"/>
    </xf>
    <xf numFmtId="0" fontId="0" fillId="0" borderId="8" xfId="0" applyBorder="1" applyAlignment="1">
      <alignment vertical="center" wrapText="1"/>
    </xf>
    <xf numFmtId="0" fontId="0" fillId="3" borderId="11" xfId="0" applyFill="1" applyBorder="1" applyAlignment="1">
      <alignment vertical="center"/>
    </xf>
    <xf numFmtId="0" fontId="0" fillId="0" borderId="22" xfId="0" applyBorder="1" applyAlignment="1">
      <alignment horizontal="center" vertical="center"/>
    </xf>
    <xf numFmtId="0" fontId="0" fillId="0" borderId="10" xfId="0" applyBorder="1" applyAlignment="1">
      <alignment vertical="center"/>
    </xf>
    <xf numFmtId="166" fontId="0" fillId="0" borderId="29" xfId="0" applyNumberFormat="1" applyBorder="1" applyAlignment="1">
      <alignment vertical="center"/>
    </xf>
    <xf numFmtId="0" fontId="0" fillId="0" borderId="25" xfId="0" applyBorder="1" applyAlignment="1">
      <alignment horizontal="center" vertical="center"/>
    </xf>
    <xf numFmtId="0" fontId="0" fillId="0" borderId="14" xfId="0" applyBorder="1" applyAlignment="1">
      <alignment vertical="center"/>
    </xf>
    <xf numFmtId="0" fontId="0" fillId="0" borderId="15" xfId="0" applyBorder="1" applyAlignment="1">
      <alignment horizontal="center" vertical="center"/>
    </xf>
    <xf numFmtId="0" fontId="0" fillId="0" borderId="15" xfId="0" applyBorder="1" applyAlignment="1">
      <alignment vertical="center"/>
    </xf>
    <xf numFmtId="166" fontId="0" fillId="0" borderId="15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16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1" fontId="0" fillId="0" borderId="8" xfId="0" applyNumberFormat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170" fontId="0" fillId="0" borderId="12" xfId="0" applyNumberFormat="1" applyBorder="1" applyAlignment="1">
      <alignment horizontal="center" vertical="center"/>
    </xf>
    <xf numFmtId="170" fontId="0" fillId="0" borderId="24" xfId="0" applyNumberFormat="1" applyBorder="1" applyAlignment="1">
      <alignment horizontal="center" vertical="center"/>
    </xf>
    <xf numFmtId="0" fontId="0" fillId="2" borderId="17" xfId="0" applyFill="1" applyBorder="1" applyAlignment="1">
      <alignment vertical="center"/>
    </xf>
    <xf numFmtId="170" fontId="0" fillId="0" borderId="0" xfId="0" applyNumberForma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166" fontId="5" fillId="7" borderId="2" xfId="1" applyNumberFormat="1" applyFont="1" applyFill="1" applyBorder="1" applyAlignment="1">
      <alignment horizontal="center" vertical="center"/>
    </xf>
    <xf numFmtId="166" fontId="5" fillId="7" borderId="3" xfId="4" applyNumberFormat="1" applyFont="1" applyFill="1" applyBorder="1" applyAlignment="1">
      <alignment horizontal="center" vertical="center"/>
    </xf>
    <xf numFmtId="2" fontId="5" fillId="7" borderId="3" xfId="4" applyNumberFormat="1" applyFont="1" applyFill="1" applyBorder="1" applyAlignment="1">
      <alignment horizontal="center" vertical="center"/>
    </xf>
    <xf numFmtId="168" fontId="5" fillId="7" borderId="3" xfId="0" applyNumberFormat="1" applyFont="1" applyFill="1" applyBorder="1" applyAlignment="1">
      <alignment vertical="center"/>
    </xf>
    <xf numFmtId="0" fontId="8" fillId="7" borderId="8" xfId="0" applyFont="1" applyFill="1" applyBorder="1" applyAlignment="1">
      <alignment horizontal="center" vertical="center" wrapText="1"/>
    </xf>
    <xf numFmtId="168" fontId="8" fillId="7" borderId="8" xfId="0" applyNumberFormat="1" applyFont="1" applyFill="1" applyBorder="1" applyAlignment="1">
      <alignment horizontal="center" vertical="center" wrapText="1"/>
    </xf>
    <xf numFmtId="0" fontId="7" fillId="7" borderId="16" xfId="0" quotePrefix="1" applyFont="1" applyFill="1" applyBorder="1" applyAlignment="1">
      <alignment horizontal="center" vertical="center"/>
    </xf>
    <xf numFmtId="0" fontId="11" fillId="6" borderId="41" xfId="5" applyFont="1" applyFill="1" applyBorder="1" applyAlignment="1">
      <alignment vertical="center" wrapText="1"/>
    </xf>
    <xf numFmtId="0" fontId="11" fillId="6" borderId="35" xfId="5" applyFont="1" applyFill="1" applyAlignment="1">
      <alignment horizontal="center" vertical="center" wrapText="1"/>
    </xf>
    <xf numFmtId="0" fontId="11" fillId="6" borderId="42" xfId="5" applyFont="1" applyFill="1" applyBorder="1" applyAlignment="1">
      <alignment vertical="center" wrapText="1"/>
    </xf>
    <xf numFmtId="168" fontId="4" fillId="0" borderId="3" xfId="1" applyNumberFormat="1" applyFont="1" applyFill="1" applyBorder="1" applyAlignment="1">
      <alignment horizontal="right" vertical="center"/>
    </xf>
    <xf numFmtId="2" fontId="4" fillId="0" borderId="3" xfId="1" applyNumberFormat="1" applyFont="1" applyFill="1" applyBorder="1" applyAlignment="1">
      <alignment horizontal="right" vertical="center"/>
    </xf>
    <xf numFmtId="0" fontId="0" fillId="2" borderId="0" xfId="0" applyFill="1" applyAlignment="1">
      <alignment vertical="center"/>
    </xf>
    <xf numFmtId="170" fontId="0" fillId="2" borderId="0" xfId="0" applyNumberFormat="1" applyFill="1" applyAlignment="1">
      <alignment horizontal="center" vertical="center"/>
    </xf>
    <xf numFmtId="0" fontId="11" fillId="6" borderId="37" xfId="5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4" fillId="2" borderId="31" xfId="3" applyFont="1" applyFill="1" applyBorder="1" applyAlignment="1">
      <alignment vertical="center"/>
    </xf>
    <xf numFmtId="0" fontId="4" fillId="2" borderId="28" xfId="3" applyFont="1" applyFill="1" applyBorder="1" applyAlignment="1">
      <alignment vertical="center"/>
    </xf>
    <xf numFmtId="166" fontId="5" fillId="2" borderId="28" xfId="1" applyNumberFormat="1" applyFont="1" applyFill="1" applyBorder="1" applyAlignment="1">
      <alignment horizontal="center" vertical="center"/>
    </xf>
    <xf numFmtId="166" fontId="5" fillId="2" borderId="44" xfId="4" applyNumberFormat="1" applyFont="1" applyFill="1" applyBorder="1" applyAlignment="1">
      <alignment horizontal="center" vertical="center"/>
    </xf>
    <xf numFmtId="2" fontId="5" fillId="2" borderId="44" xfId="4" applyNumberFormat="1" applyFont="1" applyFill="1" applyBorder="1" applyAlignment="1">
      <alignment horizontal="center" vertical="center"/>
    </xf>
    <xf numFmtId="168" fontId="5" fillId="0" borderId="44" xfId="0" applyNumberFormat="1" applyFont="1" applyBorder="1" applyAlignment="1">
      <alignment vertical="center"/>
    </xf>
    <xf numFmtId="1" fontId="0" fillId="0" borderId="10" xfId="0" applyNumberFormat="1" applyBorder="1" applyAlignment="1">
      <alignment horizontal="center" vertical="center"/>
    </xf>
    <xf numFmtId="1" fontId="0" fillId="0" borderId="43" xfId="0" applyNumberFormat="1" applyBorder="1" applyAlignment="1">
      <alignment horizontal="center" vertical="center"/>
    </xf>
    <xf numFmtId="0" fontId="0" fillId="2" borderId="0" xfId="0" applyFill="1" applyAlignment="1">
      <alignment vertical="center" wrapText="1"/>
    </xf>
    <xf numFmtId="0" fontId="0" fillId="2" borderId="18" xfId="0" applyFill="1" applyBorder="1" applyAlignment="1">
      <alignment vertical="center" wrapText="1"/>
    </xf>
    <xf numFmtId="0" fontId="5" fillId="2" borderId="17" xfId="0" applyFont="1" applyFill="1" applyBorder="1" applyAlignment="1">
      <alignment horizontal="left" vertical="center"/>
    </xf>
    <xf numFmtId="0" fontId="0" fillId="0" borderId="8" xfId="0" applyBorder="1" applyAlignment="1">
      <alignment horizontal="center" vertical="center"/>
    </xf>
    <xf numFmtId="1" fontId="0" fillId="2" borderId="8" xfId="0" applyNumberFormat="1" applyFill="1" applyBorder="1" applyAlignment="1">
      <alignment horizontal="center" vertical="center"/>
    </xf>
    <xf numFmtId="0" fontId="5" fillId="0" borderId="10" xfId="0" applyFont="1" applyBorder="1" applyAlignment="1">
      <alignment vertical="center"/>
    </xf>
    <xf numFmtId="0" fontId="11" fillId="6" borderId="45" xfId="5" applyFont="1" applyFill="1" applyBorder="1" applyAlignment="1">
      <alignment horizontal="center" vertical="center"/>
    </xf>
    <xf numFmtId="0" fontId="11" fillId="6" borderId="46" xfId="5" applyFont="1" applyFill="1" applyBorder="1" applyAlignment="1">
      <alignment horizontal="center" vertical="center"/>
    </xf>
    <xf numFmtId="0" fontId="15" fillId="2" borderId="32" xfId="0" applyFont="1" applyFill="1" applyBorder="1" applyAlignment="1">
      <alignment vertical="center"/>
    </xf>
    <xf numFmtId="0" fontId="4" fillId="0" borderId="38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/>
    </xf>
    <xf numFmtId="170" fontId="4" fillId="0" borderId="38" xfId="0" applyNumberFormat="1" applyFont="1" applyBorder="1" applyAlignment="1">
      <alignment horizontal="center" vertical="center" wrapText="1"/>
    </xf>
    <xf numFmtId="1" fontId="4" fillId="0" borderId="38" xfId="0" applyNumberFormat="1" applyFont="1" applyBorder="1" applyAlignment="1">
      <alignment horizontal="center" vertical="center" wrapText="1"/>
    </xf>
    <xf numFmtId="0" fontId="4" fillId="8" borderId="47" xfId="6" applyFont="1" applyAlignment="1">
      <alignment horizontal="center" vertical="center" wrapText="1"/>
    </xf>
    <xf numFmtId="0" fontId="4" fillId="8" borderId="47" xfId="6" applyFont="1" applyAlignment="1">
      <alignment vertical="center" wrapText="1"/>
    </xf>
    <xf numFmtId="0" fontId="4" fillId="8" borderId="47" xfId="6" applyFont="1" applyAlignment="1">
      <alignment horizontal="center" vertical="center"/>
    </xf>
    <xf numFmtId="0" fontId="20" fillId="10" borderId="51" xfId="0" applyFont="1" applyFill="1" applyBorder="1" applyAlignment="1">
      <alignment horizontal="left" vertical="center" wrapText="1"/>
    </xf>
    <xf numFmtId="1" fontId="21" fillId="0" borderId="52" xfId="0" applyNumberFormat="1" applyFont="1" applyBorder="1" applyAlignment="1">
      <alignment horizontal="center" vertical="center"/>
    </xf>
    <xf numFmtId="0" fontId="21" fillId="10" borderId="52" xfId="0" applyFont="1" applyFill="1" applyBorder="1" applyAlignment="1">
      <alignment horizontal="center" vertical="center"/>
    </xf>
    <xf numFmtId="9" fontId="21" fillId="10" borderId="52" xfId="0" applyNumberFormat="1" applyFont="1" applyFill="1" applyBorder="1" applyAlignment="1">
      <alignment horizontal="center" vertical="center"/>
    </xf>
    <xf numFmtId="0" fontId="21" fillId="0" borderId="52" xfId="0" applyFont="1" applyBorder="1" applyAlignment="1">
      <alignment horizontal="left" vertical="center" wrapText="1"/>
    </xf>
    <xf numFmtId="0" fontId="20" fillId="10" borderId="53" xfId="0" applyFont="1" applyFill="1" applyBorder="1" applyAlignment="1">
      <alignment horizontal="left" vertical="center" wrapText="1"/>
    </xf>
    <xf numFmtId="0" fontId="21" fillId="10" borderId="52" xfId="0" applyFont="1" applyFill="1" applyBorder="1" applyAlignment="1">
      <alignment horizontal="left" vertical="center" wrapText="1"/>
    </xf>
    <xf numFmtId="0" fontId="22" fillId="10" borderId="52" xfId="0" applyFont="1" applyFill="1" applyBorder="1" applyAlignment="1">
      <alignment horizontal="left" vertical="center" wrapText="1"/>
    </xf>
    <xf numFmtId="0" fontId="21" fillId="0" borderId="52" xfId="0" applyFont="1" applyBorder="1" applyAlignment="1">
      <alignment horizontal="center" vertical="center"/>
    </xf>
    <xf numFmtId="0" fontId="22" fillId="0" borderId="52" xfId="0" applyFont="1" applyBorder="1" applyAlignment="1">
      <alignment horizontal="left" vertical="center" wrapText="1"/>
    </xf>
    <xf numFmtId="0" fontId="23" fillId="10" borderId="53" xfId="0" applyFont="1" applyFill="1" applyBorder="1" applyAlignment="1">
      <alignment horizontal="left" vertical="center" wrapText="1"/>
    </xf>
    <xf numFmtId="0" fontId="20" fillId="11" borderId="53" xfId="0" applyFont="1" applyFill="1" applyBorder="1" applyAlignment="1">
      <alignment horizontal="left" vertical="center" wrapText="1"/>
    </xf>
    <xf numFmtId="0" fontId="21" fillId="0" borderId="54" xfId="0" applyFont="1" applyBorder="1" applyAlignment="1">
      <alignment horizontal="left" vertical="center" wrapText="1"/>
    </xf>
    <xf numFmtId="0" fontId="22" fillId="0" borderId="55" xfId="0" applyFont="1" applyBorder="1" applyAlignment="1">
      <alignment horizontal="left" vertical="center" wrapText="1"/>
    </xf>
    <xf numFmtId="0" fontId="0" fillId="2" borderId="13" xfId="0" applyFill="1" applyBorder="1" applyAlignment="1">
      <alignment vertical="center" wrapText="1"/>
    </xf>
    <xf numFmtId="0" fontId="1" fillId="2" borderId="8" xfId="0" applyFont="1" applyFill="1" applyBorder="1" applyAlignment="1">
      <alignment horizontal="center" vertical="center"/>
    </xf>
    <xf numFmtId="0" fontId="23" fillId="11" borderId="53" xfId="0" applyFont="1" applyFill="1" applyBorder="1" applyAlignment="1">
      <alignment horizontal="left" vertical="center" wrapText="1"/>
    </xf>
    <xf numFmtId="0" fontId="21" fillId="10" borderId="55" xfId="0" applyFont="1" applyFill="1" applyBorder="1" applyAlignment="1">
      <alignment horizontal="left" vertical="center" wrapText="1"/>
    </xf>
    <xf numFmtId="1" fontId="21" fillId="10" borderId="52" xfId="0" applyNumberFormat="1" applyFont="1" applyFill="1" applyBorder="1" applyAlignment="1">
      <alignment horizontal="center" vertical="center"/>
    </xf>
    <xf numFmtId="0" fontId="23" fillId="10" borderId="51" xfId="0" applyFont="1" applyFill="1" applyBorder="1" applyAlignment="1">
      <alignment horizontal="left" vertical="center" wrapText="1"/>
    </xf>
    <xf numFmtId="0" fontId="22" fillId="0" borderId="52" xfId="0" applyFont="1" applyBorder="1" applyAlignment="1">
      <alignment vertical="center" wrapText="1"/>
    </xf>
    <xf numFmtId="0" fontId="21" fillId="0" borderId="52" xfId="0" applyFont="1" applyBorder="1" applyAlignment="1">
      <alignment vertical="center" wrapText="1"/>
    </xf>
    <xf numFmtId="0" fontId="0" fillId="0" borderId="8" xfId="0" applyBorder="1" applyAlignment="1">
      <alignment horizontal="left" vertical="center"/>
    </xf>
    <xf numFmtId="0" fontId="21" fillId="0" borderId="57" xfId="0" applyFont="1" applyBorder="1" applyAlignment="1">
      <alignment horizontal="center" vertical="center" wrapText="1"/>
    </xf>
    <xf numFmtId="0" fontId="21" fillId="0" borderId="58" xfId="0" applyFont="1" applyBorder="1" applyAlignment="1">
      <alignment horizontal="center" vertical="center"/>
    </xf>
    <xf numFmtId="170" fontId="25" fillId="0" borderId="58" xfId="0" applyNumberFormat="1" applyFont="1" applyBorder="1" applyAlignment="1">
      <alignment horizontal="center" vertical="center" wrapText="1"/>
    </xf>
    <xf numFmtId="166" fontId="21" fillId="10" borderId="52" xfId="0" applyNumberFormat="1" applyFont="1" applyFill="1" applyBorder="1" applyAlignment="1">
      <alignment horizontal="center" vertical="center"/>
    </xf>
    <xf numFmtId="166" fontId="21" fillId="10" borderId="55" xfId="0" applyNumberFormat="1" applyFont="1" applyFill="1" applyBorder="1" applyAlignment="1">
      <alignment horizontal="center" vertical="center"/>
    </xf>
    <xf numFmtId="2" fontId="21" fillId="10" borderId="52" xfId="0" applyNumberFormat="1" applyFont="1" applyFill="1" applyBorder="1" applyAlignment="1">
      <alignment horizontal="center" vertical="center"/>
    </xf>
    <xf numFmtId="166" fontId="21" fillId="10" borderId="56" xfId="0" applyNumberFormat="1" applyFont="1" applyFill="1" applyBorder="1" applyAlignment="1">
      <alignment horizontal="center" vertical="center"/>
    </xf>
    <xf numFmtId="166" fontId="26" fillId="0" borderId="59" xfId="0" applyNumberFormat="1" applyFont="1" applyBorder="1" applyAlignment="1">
      <alignment vertical="center"/>
    </xf>
    <xf numFmtId="0" fontId="21" fillId="0" borderId="0" xfId="0" applyFont="1" applyAlignment="1">
      <alignment vertical="center"/>
    </xf>
    <xf numFmtId="170" fontId="27" fillId="0" borderId="58" xfId="0" applyNumberFormat="1" applyFont="1" applyBorder="1" applyAlignment="1">
      <alignment horizontal="center" vertical="center" wrapText="1"/>
    </xf>
    <xf numFmtId="170" fontId="20" fillId="0" borderId="58" xfId="0" applyNumberFormat="1" applyFont="1" applyBorder="1" applyAlignment="1">
      <alignment horizontal="center" vertical="center" wrapText="1"/>
    </xf>
    <xf numFmtId="44" fontId="4" fillId="3" borderId="47" xfId="6" applyNumberFormat="1" applyFont="1" applyFill="1" applyAlignment="1">
      <alignment vertical="center" wrapText="1"/>
    </xf>
    <xf numFmtId="0" fontId="20" fillId="0" borderId="58" xfId="0" applyFont="1" applyBorder="1" applyAlignment="1">
      <alignment horizontal="center" vertical="center"/>
    </xf>
    <xf numFmtId="0" fontId="20" fillId="0" borderId="0" xfId="0" applyFont="1" applyAlignment="1">
      <alignment vertical="center"/>
    </xf>
    <xf numFmtId="0" fontId="20" fillId="0" borderId="60" xfId="0" applyFont="1" applyBorder="1" applyAlignment="1">
      <alignment horizontal="center" vertical="center"/>
    </xf>
    <xf numFmtId="9" fontId="3" fillId="2" borderId="7" xfId="2" applyFont="1" applyFill="1" applyBorder="1" applyAlignment="1">
      <alignment horizontal="center" vertical="center"/>
    </xf>
    <xf numFmtId="1" fontId="3" fillId="2" borderId="7" xfId="3" applyNumberFormat="1" applyFont="1" applyFill="1" applyBorder="1" applyAlignment="1">
      <alignment horizontal="center" vertical="center"/>
    </xf>
    <xf numFmtId="171" fontId="3" fillId="2" borderId="7" xfId="1" applyNumberFormat="1" applyFont="1" applyFill="1" applyBorder="1" applyAlignment="1">
      <alignment horizontal="center" vertical="center"/>
    </xf>
    <xf numFmtId="2" fontId="0" fillId="2" borderId="7" xfId="4" applyNumberFormat="1" applyFont="1" applyFill="1" applyBorder="1" applyAlignment="1">
      <alignment horizontal="center" vertical="center"/>
    </xf>
    <xf numFmtId="171" fontId="0" fillId="2" borderId="61" xfId="1" applyNumberFormat="1" applyFont="1" applyFill="1" applyBorder="1" applyAlignment="1">
      <alignment horizontal="center" vertical="center"/>
    </xf>
    <xf numFmtId="171" fontId="10" fillId="0" borderId="62" xfId="0" applyNumberFormat="1" applyFont="1" applyBorder="1" applyAlignment="1">
      <alignment vertical="center"/>
    </xf>
    <xf numFmtId="0" fontId="4" fillId="2" borderId="1" xfId="3" applyFont="1" applyFill="1" applyBorder="1" applyAlignment="1">
      <alignment vertical="center"/>
    </xf>
    <xf numFmtId="0" fontId="4" fillId="2" borderId="2" xfId="3" applyFont="1" applyFill="1" applyBorder="1" applyAlignment="1">
      <alignment vertical="center"/>
    </xf>
    <xf numFmtId="166" fontId="5" fillId="2" borderId="2" xfId="1" applyNumberFormat="1" applyFont="1" applyFill="1" applyBorder="1" applyAlignment="1">
      <alignment horizontal="center" vertical="center"/>
    </xf>
    <xf numFmtId="166" fontId="5" fillId="2" borderId="3" xfId="4" applyNumberFormat="1" applyFont="1" applyFill="1" applyBorder="1" applyAlignment="1">
      <alignment horizontal="center" vertical="center"/>
    </xf>
    <xf numFmtId="2" fontId="5" fillId="2" borderId="3" xfId="4" applyNumberFormat="1" applyFont="1" applyFill="1" applyBorder="1" applyAlignment="1">
      <alignment horizontal="center" vertical="center"/>
    </xf>
    <xf numFmtId="168" fontId="5" fillId="0" borderId="3" xfId="0" applyNumberFormat="1" applyFont="1" applyBorder="1" applyAlignment="1">
      <alignment vertical="center"/>
    </xf>
    <xf numFmtId="169" fontId="4" fillId="0" borderId="27" xfId="1" applyNumberFormat="1" applyFont="1" applyFill="1" applyBorder="1" applyAlignment="1">
      <alignment horizontal="center" vertical="center" wrapText="1"/>
    </xf>
    <xf numFmtId="0" fontId="4" fillId="8" borderId="66" xfId="6" applyFont="1" applyBorder="1" applyAlignment="1">
      <alignment horizontal="center" vertical="center"/>
    </xf>
    <xf numFmtId="0" fontId="4" fillId="8" borderId="47" xfId="6" applyFont="1" applyAlignment="1">
      <alignment horizontal="left" vertical="center" wrapText="1"/>
    </xf>
    <xf numFmtId="166" fontId="4" fillId="8" borderId="47" xfId="6" applyNumberFormat="1" applyFont="1" applyAlignment="1">
      <alignment horizontal="center" vertical="center" wrapText="1"/>
    </xf>
    <xf numFmtId="166" fontId="4" fillId="8" borderId="47" xfId="6" applyNumberFormat="1" applyFont="1" applyAlignment="1">
      <alignment horizontal="center" vertical="center"/>
    </xf>
    <xf numFmtId="166" fontId="4" fillId="8" borderId="67" xfId="6" applyNumberFormat="1" applyFont="1" applyBorder="1" applyAlignment="1">
      <alignment horizontal="center" vertical="center"/>
    </xf>
    <xf numFmtId="166" fontId="0" fillId="0" borderId="9" xfId="0" applyNumberFormat="1" applyBorder="1" applyAlignment="1">
      <alignment horizontal="center" vertical="center"/>
    </xf>
    <xf numFmtId="168" fontId="8" fillId="7" borderId="9" xfId="0" applyNumberFormat="1" applyFont="1" applyFill="1" applyBorder="1" applyAlignment="1">
      <alignment horizontal="center" vertical="center" wrapText="1"/>
    </xf>
    <xf numFmtId="166" fontId="0" fillId="0" borderId="68" xfId="0" applyNumberFormat="1" applyBorder="1" applyAlignment="1">
      <alignment horizontal="center" vertical="center"/>
    </xf>
    <xf numFmtId="10" fontId="5" fillId="3" borderId="3" xfId="2" applyNumberFormat="1" applyFont="1" applyFill="1" applyBorder="1" applyAlignment="1">
      <alignment horizontal="center" vertical="center"/>
    </xf>
    <xf numFmtId="0" fontId="22" fillId="3" borderId="52" xfId="0" applyFont="1" applyFill="1" applyBorder="1" applyAlignment="1">
      <alignment horizontal="left" vertical="center" wrapText="1"/>
    </xf>
    <xf numFmtId="0" fontId="21" fillId="3" borderId="52" xfId="0" applyFont="1" applyFill="1" applyBorder="1" applyAlignment="1">
      <alignment horizontal="center" vertical="center"/>
    </xf>
    <xf numFmtId="0" fontId="21" fillId="3" borderId="52" xfId="0" applyFont="1" applyFill="1" applyBorder="1" applyAlignment="1">
      <alignment horizontal="left" vertical="center" wrapText="1"/>
    </xf>
    <xf numFmtId="0" fontId="0" fillId="3" borderId="8" xfId="0" applyFill="1" applyBorder="1" applyAlignment="1">
      <alignment vertical="center"/>
    </xf>
    <xf numFmtId="0" fontId="22" fillId="0" borderId="52" xfId="0" applyFont="1" applyFill="1" applyBorder="1" applyAlignment="1">
      <alignment horizontal="left" vertical="center" wrapText="1"/>
    </xf>
    <xf numFmtId="0" fontId="21" fillId="0" borderId="52" xfId="0" applyFont="1" applyFill="1" applyBorder="1" applyAlignment="1">
      <alignment horizontal="center" vertical="center"/>
    </xf>
    <xf numFmtId="0" fontId="21" fillId="0" borderId="52" xfId="0" applyFont="1" applyFill="1" applyBorder="1" applyAlignment="1">
      <alignment horizontal="left" vertical="center" wrapText="1"/>
    </xf>
    <xf numFmtId="0" fontId="0" fillId="0" borderId="8" xfId="0" applyFill="1" applyBorder="1" applyAlignment="1">
      <alignment horizontal="center" vertical="center"/>
    </xf>
    <xf numFmtId="0" fontId="0" fillId="0" borderId="8" xfId="0" applyFill="1" applyBorder="1" applyAlignment="1">
      <alignment vertical="center"/>
    </xf>
    <xf numFmtId="0" fontId="5" fillId="0" borderId="7" xfId="0" applyFont="1" applyFill="1" applyBorder="1" applyAlignment="1">
      <alignment horizontal="center" vertical="center"/>
    </xf>
    <xf numFmtId="0" fontId="0" fillId="0" borderId="8" xfId="0" applyFill="1" applyBorder="1" applyAlignment="1">
      <alignment vertical="center" wrapText="1"/>
    </xf>
    <xf numFmtId="0" fontId="5" fillId="3" borderId="10" xfId="0" applyFont="1" applyFill="1" applyBorder="1" applyAlignment="1">
      <alignment horizontal="center" vertical="center"/>
    </xf>
    <xf numFmtId="1" fontId="21" fillId="0" borderId="52" xfId="0" applyNumberFormat="1" applyFont="1" applyFill="1" applyBorder="1" applyAlignment="1">
      <alignment horizontal="center" vertical="center"/>
    </xf>
    <xf numFmtId="0" fontId="22" fillId="0" borderId="52" xfId="0" applyFont="1" applyFill="1" applyBorder="1" applyAlignment="1">
      <alignment horizontal="center" vertical="center"/>
    </xf>
    <xf numFmtId="0" fontId="4" fillId="8" borderId="69" xfId="6" applyFont="1" applyBorder="1" applyAlignment="1">
      <alignment horizontal="center" vertical="center"/>
    </xf>
    <xf numFmtId="0" fontId="4" fillId="8" borderId="63" xfId="6" applyFont="1" applyBorder="1" applyAlignment="1">
      <alignment horizontal="center" vertical="center"/>
    </xf>
    <xf numFmtId="0" fontId="4" fillId="8" borderId="64" xfId="6" applyFont="1" applyBorder="1" applyAlignment="1">
      <alignment horizontal="center" vertical="center"/>
    </xf>
    <xf numFmtId="0" fontId="4" fillId="8" borderId="65" xfId="6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166" fontId="1" fillId="9" borderId="1" xfId="7" applyNumberFormat="1" applyBorder="1" applyAlignment="1">
      <alignment horizontal="center" vertical="center" wrapText="1"/>
    </xf>
    <xf numFmtId="166" fontId="1" fillId="9" borderId="4" xfId="7" applyNumberFormat="1" applyBorder="1" applyAlignment="1">
      <alignment horizontal="center" vertical="center" wrapText="1"/>
    </xf>
    <xf numFmtId="166" fontId="1" fillId="9" borderId="2" xfId="7" applyNumberFormat="1" applyBorder="1" applyAlignment="1">
      <alignment horizontal="center" vertical="center" wrapText="1"/>
    </xf>
    <xf numFmtId="0" fontId="1" fillId="9" borderId="32" xfId="7" applyBorder="1" applyAlignment="1">
      <alignment horizontal="center" vertical="center" wrapText="1"/>
    </xf>
    <xf numFmtId="0" fontId="1" fillId="9" borderId="28" xfId="7" applyBorder="1" applyAlignment="1">
      <alignment horizontal="center" vertical="center" wrapText="1"/>
    </xf>
    <xf numFmtId="0" fontId="1" fillId="9" borderId="4" xfId="7" applyBorder="1" applyAlignment="1">
      <alignment horizontal="center" vertical="center" wrapText="1"/>
    </xf>
    <xf numFmtId="0" fontId="1" fillId="9" borderId="2" xfId="7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167" fontId="17" fillId="2" borderId="15" xfId="4" applyNumberFormat="1" applyFont="1" applyFill="1" applyBorder="1" applyAlignment="1">
      <alignment horizontal="left" vertical="center"/>
    </xf>
    <xf numFmtId="167" fontId="17" fillId="2" borderId="21" xfId="4" applyNumberFormat="1" applyFont="1" applyFill="1" applyBorder="1" applyAlignment="1">
      <alignment horizontal="left" vertical="center"/>
    </xf>
    <xf numFmtId="0" fontId="0" fillId="2" borderId="0" xfId="0" applyFill="1" applyAlignment="1">
      <alignment horizontal="left" vertical="center" wrapText="1"/>
    </xf>
    <xf numFmtId="0" fontId="0" fillId="2" borderId="18" xfId="0" applyFill="1" applyBorder="1" applyAlignment="1">
      <alignment horizontal="left" vertical="center" wrapText="1"/>
    </xf>
    <xf numFmtId="168" fontId="5" fillId="7" borderId="25" xfId="1" applyNumberFormat="1" applyFont="1" applyFill="1" applyBorder="1" applyAlignment="1">
      <alignment horizontal="center" vertical="center"/>
    </xf>
    <xf numFmtId="168" fontId="5" fillId="7" borderId="27" xfId="1" applyNumberFormat="1" applyFont="1" applyFill="1" applyBorder="1" applyAlignment="1">
      <alignment horizontal="center" vertical="center"/>
    </xf>
    <xf numFmtId="168" fontId="4" fillId="0" borderId="1" xfId="1" applyNumberFormat="1" applyFont="1" applyFill="1" applyBorder="1" applyAlignment="1">
      <alignment horizontal="right" vertical="center"/>
    </xf>
    <xf numFmtId="168" fontId="4" fillId="0" borderId="4" xfId="1" applyNumberFormat="1" applyFont="1" applyFill="1" applyBorder="1" applyAlignment="1">
      <alignment horizontal="right" vertical="center"/>
    </xf>
    <xf numFmtId="168" fontId="4" fillId="0" borderId="2" xfId="1" applyNumberFormat="1" applyFont="1" applyFill="1" applyBorder="1" applyAlignment="1">
      <alignment horizontal="right" vertical="center"/>
    </xf>
    <xf numFmtId="0" fontId="4" fillId="7" borderId="1" xfId="3" applyFont="1" applyFill="1" applyBorder="1" applyAlignment="1">
      <alignment horizontal="center" vertical="center"/>
    </xf>
    <xf numFmtId="0" fontId="4" fillId="7" borderId="2" xfId="3" applyFont="1" applyFill="1" applyBorder="1" applyAlignment="1">
      <alignment horizontal="center" vertical="center"/>
    </xf>
    <xf numFmtId="168" fontId="5" fillId="2" borderId="31" xfId="1" applyNumberFormat="1" applyFont="1" applyFill="1" applyBorder="1" applyAlignment="1">
      <alignment horizontal="center" vertical="center"/>
    </xf>
    <xf numFmtId="168" fontId="5" fillId="2" borderId="28" xfId="1" applyNumberFormat="1" applyFont="1" applyFill="1" applyBorder="1" applyAlignment="1">
      <alignment horizontal="center" vertical="center"/>
    </xf>
    <xf numFmtId="168" fontId="5" fillId="2" borderId="1" xfId="1" applyNumberFormat="1" applyFont="1" applyFill="1" applyBorder="1" applyAlignment="1">
      <alignment horizontal="center" vertical="center"/>
    </xf>
    <xf numFmtId="168" fontId="5" fillId="2" borderId="2" xfId="1" applyNumberFormat="1" applyFont="1" applyFill="1" applyBorder="1" applyAlignment="1">
      <alignment horizontal="center" vertical="center"/>
    </xf>
    <xf numFmtId="170" fontId="27" fillId="0" borderId="54" xfId="0" applyNumberFormat="1" applyFont="1" applyBorder="1" applyAlignment="1">
      <alignment horizontal="center" vertical="center" wrapText="1"/>
    </xf>
    <xf numFmtId="170" fontId="27" fillId="0" borderId="70" xfId="0" applyNumberFormat="1" applyFont="1" applyBorder="1" applyAlignment="1">
      <alignment horizontal="center" vertical="center" wrapText="1"/>
    </xf>
    <xf numFmtId="166" fontId="4" fillId="8" borderId="47" xfId="6" applyNumberFormat="1" applyFont="1" applyAlignment="1">
      <alignment horizontal="center" vertical="center" wrapText="1"/>
    </xf>
    <xf numFmtId="0" fontId="4" fillId="8" borderId="47" xfId="6" applyFont="1" applyAlignment="1">
      <alignment horizontal="center" vertical="center" wrapText="1"/>
    </xf>
    <xf numFmtId="0" fontId="13" fillId="0" borderId="48" xfId="0" applyFont="1" applyBorder="1" applyAlignment="1">
      <alignment horizontal="center" vertical="center"/>
    </xf>
    <xf numFmtId="0" fontId="13" fillId="0" borderId="49" xfId="0" applyFont="1" applyBorder="1" applyAlignment="1">
      <alignment horizontal="center" vertical="center"/>
    </xf>
    <xf numFmtId="0" fontId="13" fillId="0" borderId="50" xfId="0" applyFont="1" applyBorder="1" applyAlignment="1">
      <alignment horizontal="center" vertical="center"/>
    </xf>
  </cellXfs>
  <cellStyles count="8">
    <cellStyle name="60% - Accent6" xfId="7" builtinId="52"/>
    <cellStyle name="Check Cell" xfId="6" builtinId="23"/>
    <cellStyle name="Comma [0]" xfId="4" builtinId="6"/>
    <cellStyle name="Currency" xfId="1" builtinId="4"/>
    <cellStyle name="Normal" xfId="0" builtinId="0"/>
    <cellStyle name="Normal 2" xfId="3" xr:uid="{00000000-0005-0000-0000-000003000000}"/>
    <cellStyle name="Note 2" xfId="5" xr:uid="{7CC51EF5-67C4-4FAC-B74A-62750FADC802}"/>
    <cellStyle name="Percent" xfId="2" builtinId="5"/>
  </cellStyles>
  <dxfs count="0"/>
  <tableStyles count="0" defaultTableStyle="TableStyleMedium2" defaultPivotStyle="PivotStyleLight16"/>
  <colors>
    <mruColors>
      <color rgb="FF09BC9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413256</xdr:colOff>
      <xdr:row>25</xdr:row>
      <xdr:rowOff>176390</xdr:rowOff>
    </xdr:from>
    <xdr:to>
      <xdr:col>12</xdr:col>
      <xdr:colOff>91798</xdr:colOff>
      <xdr:row>41</xdr:row>
      <xdr:rowOff>150810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5ABFD55-8369-F336-909B-670FD745F5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33256" y="7902223"/>
          <a:ext cx="7051598" cy="496622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17163</xdr:rowOff>
    </xdr:from>
    <xdr:to>
      <xdr:col>3</xdr:col>
      <xdr:colOff>840946</xdr:colOff>
      <xdr:row>4</xdr:row>
      <xdr:rowOff>369887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3D29D09-4A78-7CB1-E4F5-F693BA5BF2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7163"/>
          <a:ext cx="3312297" cy="23435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</sheetPr>
  <dimension ref="A1:P42"/>
  <sheetViews>
    <sheetView tabSelected="1" view="pageBreakPreview" zoomScale="27" zoomScaleNormal="85" zoomScaleSheetLayoutView="85" workbookViewId="0">
      <pane ySplit="1" topLeftCell="A2" activePane="bottomLeft" state="frozen"/>
      <selection pane="bottomLeft" activeCell="Q34" sqref="Q34"/>
    </sheetView>
  </sheetViews>
  <sheetFormatPr defaultColWidth="9.08984375" defaultRowHeight="14.5" x14ac:dyDescent="0.35"/>
  <cols>
    <col min="1" max="1" width="9.6328125" style="59" customWidth="1"/>
    <col min="2" max="2" width="15.36328125" style="61" customWidth="1"/>
    <col min="3" max="3" width="52.54296875" style="59" customWidth="1"/>
    <col min="4" max="4" width="15.90625" style="59" customWidth="1"/>
    <col min="5" max="5" width="15.6328125" style="62" bestFit="1" customWidth="1"/>
    <col min="6" max="6" width="14.08984375" style="62" customWidth="1"/>
    <col min="7" max="7" width="14.36328125" style="62" customWidth="1"/>
    <col min="8" max="8" width="12.54296875" style="62" bestFit="1" customWidth="1"/>
    <col min="9" max="9" width="14.36328125" style="62" customWidth="1"/>
    <col min="10" max="10" width="15.453125" style="62" bestFit="1" customWidth="1"/>
    <col min="11" max="11" width="15.453125" style="62" customWidth="1"/>
    <col min="12" max="12" width="19.08984375" style="62" customWidth="1"/>
    <col min="13" max="13" width="10.6328125" style="59" customWidth="1"/>
    <col min="14" max="16384" width="9.08984375" style="59"/>
  </cols>
  <sheetData>
    <row r="1" spans="1:16" ht="37.5" customHeight="1" thickBot="1" x14ac:dyDescent="0.4">
      <c r="A1" s="218" t="str">
        <f>Estimate!A1</f>
        <v xml:space="preserve">NAME: COMMUNITY CENTER NORTHRIDGE COOPERATIVE HOMES </v>
      </c>
      <c r="B1" s="219"/>
      <c r="C1" s="219"/>
      <c r="D1" s="219"/>
      <c r="E1" s="219"/>
      <c r="F1" s="219"/>
      <c r="G1" s="219"/>
      <c r="H1" s="219"/>
      <c r="I1" s="219"/>
      <c r="J1" s="219"/>
      <c r="K1" s="219"/>
      <c r="L1" s="219"/>
      <c r="M1" s="58"/>
    </row>
    <row r="2" spans="1:16" ht="15" thickBot="1" x14ac:dyDescent="0.4">
      <c r="A2" s="60"/>
      <c r="M2" s="58"/>
    </row>
    <row r="3" spans="1:16" ht="30" customHeight="1" thickBot="1" x14ac:dyDescent="0.4">
      <c r="A3" s="60"/>
      <c r="B3" s="215" t="s">
        <v>22</v>
      </c>
      <c r="C3" s="216"/>
      <c r="D3" s="216"/>
      <c r="E3" s="216"/>
      <c r="F3" s="216"/>
      <c r="G3" s="216"/>
      <c r="H3" s="216"/>
      <c r="I3" s="216"/>
      <c r="J3" s="216"/>
      <c r="K3" s="216"/>
      <c r="L3" s="217"/>
      <c r="M3" s="58"/>
    </row>
    <row r="4" spans="1:16" ht="30" thickTop="1" thickBot="1" x14ac:dyDescent="0.4">
      <c r="A4" s="60"/>
      <c r="B4" s="6" t="s">
        <v>36</v>
      </c>
      <c r="C4" s="7" t="s">
        <v>1</v>
      </c>
      <c r="D4" s="8" t="s">
        <v>14</v>
      </c>
      <c r="E4" s="9" t="s">
        <v>15</v>
      </c>
      <c r="F4" s="9" t="s">
        <v>16</v>
      </c>
      <c r="G4" s="9" t="s">
        <v>17</v>
      </c>
      <c r="H4" s="9" t="s">
        <v>18</v>
      </c>
      <c r="I4" s="9" t="s">
        <v>19</v>
      </c>
      <c r="J4" s="9" t="s">
        <v>63</v>
      </c>
      <c r="K4" s="51" t="s">
        <v>48</v>
      </c>
      <c r="L4" s="190" t="s">
        <v>20</v>
      </c>
      <c r="M4" s="58"/>
    </row>
    <row r="5" spans="1:16" ht="20.149999999999999" customHeight="1" thickTop="1" thickBot="1" x14ac:dyDescent="0.4">
      <c r="A5" s="60"/>
      <c r="B5" s="191"/>
      <c r="C5" s="192" t="str">
        <f>Estimate!E7</f>
        <v>FACILITY SERVICES SUBGROUP WORK</v>
      </c>
      <c r="D5" s="193"/>
      <c r="E5" s="193"/>
      <c r="F5" s="194"/>
      <c r="G5" s="194"/>
      <c r="H5" s="194"/>
      <c r="I5" s="194"/>
      <c r="J5" s="194"/>
      <c r="K5" s="194"/>
      <c r="L5" s="195"/>
      <c r="M5" s="58"/>
      <c r="N5" s="62"/>
      <c r="O5" s="62"/>
      <c r="P5" s="62"/>
    </row>
    <row r="6" spans="1:16" ht="25.25" customHeight="1" thickTop="1" x14ac:dyDescent="0.35">
      <c r="A6" s="60"/>
      <c r="B6" s="63">
        <f>Estimate!D8</f>
        <v>0</v>
      </c>
      <c r="C6" s="64" t="str">
        <f>Estimate!E8</f>
        <v>ELECTRICAL</v>
      </c>
      <c r="D6" s="65">
        <f>Estimate!J120</f>
        <v>109346.38244300001</v>
      </c>
      <c r="E6" s="65">
        <f>Estimate!M120</f>
        <v>150115.02620370363</v>
      </c>
      <c r="F6" s="66">
        <f>D6*$D$16</f>
        <v>9436.5928048309015</v>
      </c>
      <c r="G6" s="66">
        <f>E6*$D$19</f>
        <v>0</v>
      </c>
      <c r="H6" s="66">
        <f t="shared" ref="H6:H8" si="0">D6+E6+F6+G6</f>
        <v>268898.00145153457</v>
      </c>
      <c r="I6" s="66">
        <f>H6*$D$21</f>
        <v>13444.900072576729</v>
      </c>
      <c r="J6" s="66">
        <f>H6*$D$22</f>
        <v>26889.800145153458</v>
      </c>
      <c r="K6" s="67">
        <f>(H10+I10+J10)*(D24+D38)+E37</f>
        <v>0</v>
      </c>
      <c r="L6" s="196">
        <f t="shared" ref="L6:L8" si="1">H6+I6+J6+K6</f>
        <v>309232.70166926476</v>
      </c>
      <c r="M6" s="58"/>
      <c r="N6" s="62"/>
      <c r="O6" s="62"/>
      <c r="P6" s="62"/>
    </row>
    <row r="7" spans="1:16" ht="25.25" customHeight="1" x14ac:dyDescent="0.35">
      <c r="A7" s="60"/>
      <c r="B7" s="63" t="str">
        <f>Estimate!D121</f>
        <v>27 00 00</v>
      </c>
      <c r="C7" s="64" t="str">
        <f>Estimate!E121</f>
        <v>TELECOMMUNICATION</v>
      </c>
      <c r="D7" s="65">
        <f>Estimate!J136</f>
        <v>2823.2383300000001</v>
      </c>
      <c r="E7" s="65">
        <f>Estimate!M136</f>
        <v>14093.910499999996</v>
      </c>
      <c r="F7" s="66">
        <f>D7*$D$16</f>
        <v>243.64546787900002</v>
      </c>
      <c r="G7" s="66">
        <f>E7*$D$19</f>
        <v>0</v>
      </c>
      <c r="H7" s="66">
        <f t="shared" ref="H7" si="2">D7+E7+F7+G7</f>
        <v>17160.794297878998</v>
      </c>
      <c r="I7" s="66">
        <f>H7*$D$21</f>
        <v>858.03971489394996</v>
      </c>
      <c r="J7" s="66">
        <f>H7*$D$22</f>
        <v>1716.0794297878999</v>
      </c>
      <c r="K7" s="67">
        <v>0</v>
      </c>
      <c r="L7" s="196">
        <f t="shared" ref="L7" si="3">H7+I7+J7+K7</f>
        <v>19734.913442560846</v>
      </c>
      <c r="M7" s="58"/>
      <c r="N7" s="62"/>
      <c r="O7" s="62"/>
      <c r="P7" s="62"/>
    </row>
    <row r="8" spans="1:16" ht="25.25" customHeight="1" x14ac:dyDescent="0.35">
      <c r="A8" s="60"/>
      <c r="B8" s="63" t="str">
        <f>Estimate!D137</f>
        <v>28 00 00</v>
      </c>
      <c r="C8" s="64" t="str">
        <f>Estimate!E137</f>
        <v>FIRE ALARM</v>
      </c>
      <c r="D8" s="65">
        <f>Estimate!J151</f>
        <v>22985.777299999998</v>
      </c>
      <c r="E8" s="65">
        <f>Estimate!M151</f>
        <v>16994.975000000002</v>
      </c>
      <c r="F8" s="66">
        <f>D8*$D$16</f>
        <v>1983.6725809899999</v>
      </c>
      <c r="G8" s="66">
        <f>E8*$D$19</f>
        <v>0</v>
      </c>
      <c r="H8" s="66">
        <f t="shared" si="0"/>
        <v>41964.424880990002</v>
      </c>
      <c r="I8" s="66">
        <f>H8*$D$21</f>
        <v>2098.2212440495</v>
      </c>
      <c r="J8" s="66">
        <f>H8*$D$22</f>
        <v>4196.442488099</v>
      </c>
      <c r="K8" s="67">
        <v>0</v>
      </c>
      <c r="L8" s="196">
        <f t="shared" si="1"/>
        <v>48259.088613138498</v>
      </c>
      <c r="M8" s="58"/>
      <c r="N8" s="62"/>
      <c r="O8" s="62"/>
      <c r="P8" s="62"/>
    </row>
    <row r="9" spans="1:16" ht="20.149999999999999" customHeight="1" x14ac:dyDescent="0.35">
      <c r="A9" s="60"/>
      <c r="B9" s="68"/>
      <c r="C9" s="64"/>
      <c r="D9" s="65"/>
      <c r="E9" s="66"/>
      <c r="F9" s="66"/>
      <c r="G9" s="66"/>
      <c r="H9" s="66"/>
      <c r="I9" s="66"/>
      <c r="J9" s="66"/>
      <c r="K9" s="66"/>
      <c r="L9" s="196"/>
      <c r="M9" s="58"/>
      <c r="N9" s="62"/>
      <c r="O9" s="62"/>
      <c r="P9" s="62"/>
    </row>
    <row r="10" spans="1:16" ht="20.149999999999999" customHeight="1" x14ac:dyDescent="0.35">
      <c r="A10" s="60"/>
      <c r="B10" s="106"/>
      <c r="C10" s="104" t="s">
        <v>21</v>
      </c>
      <c r="D10" s="105">
        <f t="shared" ref="D10:J10" si="4">SUM(D5:D9)</f>
        <v>135155.39807299999</v>
      </c>
      <c r="E10" s="105">
        <f t="shared" si="4"/>
        <v>181203.91170370363</v>
      </c>
      <c r="F10" s="105">
        <f t="shared" si="4"/>
        <v>11663.910853699901</v>
      </c>
      <c r="G10" s="105">
        <f t="shared" si="4"/>
        <v>0</v>
      </c>
      <c r="H10" s="105">
        <f t="shared" si="4"/>
        <v>328023.22063040355</v>
      </c>
      <c r="I10" s="105">
        <f t="shared" si="4"/>
        <v>16401.16103152018</v>
      </c>
      <c r="J10" s="105">
        <f t="shared" si="4"/>
        <v>32802.322063040359</v>
      </c>
      <c r="K10" s="52">
        <f>SUM(K5:K9)</f>
        <v>0</v>
      </c>
      <c r="L10" s="197">
        <f>SUM(L5:L9)</f>
        <v>377226.70372496406</v>
      </c>
      <c r="M10" s="58"/>
      <c r="N10" s="62"/>
      <c r="O10" s="62"/>
      <c r="P10" s="62"/>
    </row>
    <row r="11" spans="1:16" ht="20.149999999999999" customHeight="1" thickBot="1" x14ac:dyDescent="0.4">
      <c r="A11" s="60"/>
      <c r="B11" s="69"/>
      <c r="C11" s="70"/>
      <c r="D11" s="71"/>
      <c r="E11" s="71"/>
      <c r="F11" s="71"/>
      <c r="G11" s="71"/>
      <c r="H11" s="71"/>
      <c r="I11" s="71"/>
      <c r="J11" s="71"/>
      <c r="K11" s="72"/>
      <c r="L11" s="198"/>
      <c r="M11" s="58"/>
    </row>
    <row r="12" spans="1:16" x14ac:dyDescent="0.35">
      <c r="A12" s="60"/>
      <c r="G12" s="61"/>
      <c r="H12" s="59"/>
      <c r="I12" s="18"/>
      <c r="J12" s="59"/>
      <c r="K12" s="59"/>
      <c r="L12" s="59"/>
      <c r="M12" s="58"/>
    </row>
    <row r="13" spans="1:16" x14ac:dyDescent="0.35">
      <c r="A13" s="60"/>
      <c r="G13" s="61"/>
      <c r="H13" s="59"/>
      <c r="I13" s="18"/>
      <c r="J13" s="59"/>
      <c r="K13" s="59"/>
      <c r="L13" s="59"/>
      <c r="M13" s="58"/>
    </row>
    <row r="14" spans="1:16" ht="39.65" customHeight="1" thickBot="1" x14ac:dyDescent="0.4">
      <c r="A14" s="60"/>
      <c r="B14" s="214" t="s">
        <v>178</v>
      </c>
      <c r="C14" s="214"/>
      <c r="D14" s="214"/>
      <c r="E14" s="214"/>
      <c r="F14" s="59"/>
      <c r="G14" s="61"/>
      <c r="H14" s="59"/>
      <c r="I14" s="18"/>
      <c r="J14" s="59"/>
      <c r="K14" s="59"/>
      <c r="L14" s="59"/>
    </row>
    <row r="15" spans="1:16" ht="25.25" customHeight="1" thickTop="1" thickBot="1" x14ac:dyDescent="0.4">
      <c r="A15" s="60"/>
      <c r="B15" s="73">
        <v>1</v>
      </c>
      <c r="C15" s="46" t="s">
        <v>23</v>
      </c>
      <c r="D15" s="11"/>
      <c r="E15" s="10">
        <f>D10</f>
        <v>135155.39807299999</v>
      </c>
      <c r="F15" s="59"/>
      <c r="G15" s="61"/>
      <c r="H15" s="59"/>
      <c r="I15" s="18"/>
      <c r="J15" s="59"/>
      <c r="K15" s="59"/>
      <c r="L15" s="59"/>
    </row>
    <row r="16" spans="1:16" ht="25.25" customHeight="1" thickBot="1" x14ac:dyDescent="0.4">
      <c r="A16" s="60"/>
      <c r="B16" s="68"/>
      <c r="C16" s="74" t="s">
        <v>25</v>
      </c>
      <c r="D16" s="199">
        <v>8.6300000000000002E-2</v>
      </c>
      <c r="E16" s="75">
        <f>E15*D16</f>
        <v>11663.910853699899</v>
      </c>
      <c r="F16" s="59"/>
      <c r="G16" s="61"/>
      <c r="H16" s="59"/>
      <c r="I16" s="18"/>
      <c r="J16" s="59"/>
      <c r="K16" s="59"/>
      <c r="L16" s="59"/>
    </row>
    <row r="17" spans="1:12" ht="25.25" customHeight="1" x14ac:dyDescent="0.35">
      <c r="A17" s="60"/>
      <c r="B17" s="68"/>
      <c r="C17" s="76" t="s">
        <v>29</v>
      </c>
      <c r="D17" s="15"/>
      <c r="E17" s="77"/>
      <c r="F17" s="59"/>
      <c r="G17" s="61"/>
      <c r="H17" s="59"/>
      <c r="I17" s="18"/>
      <c r="J17" s="59"/>
      <c r="K17" s="59"/>
      <c r="L17" s="59"/>
    </row>
    <row r="18" spans="1:12" ht="25.25" customHeight="1" thickBot="1" x14ac:dyDescent="0.4">
      <c r="A18" s="60"/>
      <c r="B18" s="68">
        <v>2</v>
      </c>
      <c r="C18" s="47" t="s">
        <v>24</v>
      </c>
      <c r="D18" s="12"/>
      <c r="E18" s="5">
        <f>E10</f>
        <v>181203.91170370363</v>
      </c>
      <c r="F18" s="59"/>
      <c r="G18" s="61"/>
      <c r="H18" s="59"/>
      <c r="I18" s="18"/>
      <c r="J18" s="59"/>
    </row>
    <row r="19" spans="1:12" ht="25.25" customHeight="1" thickBot="1" x14ac:dyDescent="0.4">
      <c r="A19" s="60"/>
      <c r="B19" s="68"/>
      <c r="C19" s="74" t="s">
        <v>17</v>
      </c>
      <c r="D19" s="14"/>
      <c r="E19" s="75">
        <f>E18*D19</f>
        <v>0</v>
      </c>
      <c r="F19" s="59"/>
      <c r="G19" s="61"/>
      <c r="H19" s="59"/>
      <c r="I19" s="18"/>
      <c r="J19" s="59"/>
    </row>
    <row r="20" spans="1:12" ht="25.25" customHeight="1" thickBot="1" x14ac:dyDescent="0.4">
      <c r="A20" s="60"/>
      <c r="B20" s="68">
        <v>3</v>
      </c>
      <c r="C20" s="47" t="s">
        <v>18</v>
      </c>
      <c r="D20" s="12"/>
      <c r="E20" s="5">
        <f>SUM(E15:E19)</f>
        <v>328023.22063040349</v>
      </c>
      <c r="F20" s="59"/>
      <c r="G20" s="61"/>
      <c r="H20" s="59"/>
      <c r="I20" s="18"/>
      <c r="J20" s="59"/>
    </row>
    <row r="21" spans="1:12" ht="25.25" customHeight="1" thickBot="1" x14ac:dyDescent="0.4">
      <c r="A21" s="60"/>
      <c r="B21" s="68"/>
      <c r="C21" s="74" t="s">
        <v>26</v>
      </c>
      <c r="D21" s="21">
        <v>0.05</v>
      </c>
      <c r="E21" s="75">
        <f>E20*D21</f>
        <v>16401.161031520176</v>
      </c>
      <c r="F21" s="59"/>
      <c r="G21" s="61"/>
      <c r="H21" s="59"/>
      <c r="I21" s="18"/>
      <c r="J21" s="59"/>
    </row>
    <row r="22" spans="1:12" ht="25.25" customHeight="1" thickBot="1" x14ac:dyDescent="0.4">
      <c r="A22" s="60"/>
      <c r="B22" s="68"/>
      <c r="C22" s="74" t="s">
        <v>30</v>
      </c>
      <c r="D22" s="21">
        <v>0.1</v>
      </c>
      <c r="E22" s="75">
        <f>E20*D22</f>
        <v>32802.322063040352</v>
      </c>
      <c r="F22" s="59"/>
      <c r="G22" s="61"/>
      <c r="H22" s="59"/>
      <c r="I22" s="18"/>
      <c r="J22" s="59"/>
    </row>
    <row r="23" spans="1:12" ht="25.25" customHeight="1" thickBot="1" x14ac:dyDescent="0.4">
      <c r="A23" s="60"/>
      <c r="B23" s="68">
        <v>4</v>
      </c>
      <c r="C23" s="47" t="s">
        <v>61</v>
      </c>
      <c r="D23" s="13"/>
      <c r="E23" s="5">
        <f>SUM(E20:E22)</f>
        <v>377226.703724964</v>
      </c>
      <c r="F23" s="59"/>
      <c r="G23" s="61"/>
      <c r="H23" s="59"/>
      <c r="I23" s="18"/>
      <c r="J23" s="59"/>
    </row>
    <row r="24" spans="1:12" ht="25.25" customHeight="1" thickBot="1" x14ac:dyDescent="0.4">
      <c r="A24" s="60"/>
      <c r="B24" s="68"/>
      <c r="C24" s="74" t="s">
        <v>37</v>
      </c>
      <c r="D24" s="14"/>
      <c r="E24" s="75">
        <f>D24*E23</f>
        <v>0</v>
      </c>
      <c r="F24" s="59"/>
      <c r="G24" s="61"/>
      <c r="H24" s="59"/>
      <c r="I24" s="18"/>
      <c r="J24" s="59"/>
    </row>
    <row r="25" spans="1:12" ht="25.25" customHeight="1" x14ac:dyDescent="0.35">
      <c r="A25" s="60"/>
      <c r="B25" s="68"/>
      <c r="C25" s="76" t="s">
        <v>38</v>
      </c>
      <c r="D25" s="16"/>
      <c r="E25" s="77">
        <v>0</v>
      </c>
      <c r="F25" s="59"/>
      <c r="G25" s="61"/>
      <c r="H25" s="59"/>
      <c r="I25" s="18"/>
      <c r="J25" s="59"/>
    </row>
    <row r="26" spans="1:12" ht="29" x14ac:dyDescent="0.35">
      <c r="A26" s="60"/>
      <c r="B26" s="68"/>
      <c r="C26" s="78" t="s">
        <v>39</v>
      </c>
      <c r="D26" s="16"/>
      <c r="E26" s="77">
        <v>0</v>
      </c>
      <c r="F26" s="59"/>
      <c r="G26" s="61"/>
      <c r="H26" s="59"/>
      <c r="I26" s="18"/>
      <c r="J26" s="59"/>
    </row>
    <row r="27" spans="1:12" ht="25.25" customHeight="1" x14ac:dyDescent="0.35">
      <c r="A27" s="60"/>
      <c r="B27" s="68"/>
      <c r="C27" s="76" t="s">
        <v>40</v>
      </c>
      <c r="D27" s="16"/>
      <c r="E27" s="77">
        <v>0</v>
      </c>
      <c r="F27" s="59"/>
      <c r="G27" s="61"/>
      <c r="H27" s="59"/>
      <c r="I27" s="18"/>
      <c r="J27" s="59"/>
      <c r="K27" s="59"/>
      <c r="L27" s="59"/>
    </row>
    <row r="28" spans="1:12" ht="25.25" customHeight="1" x14ac:dyDescent="0.35">
      <c r="A28" s="60"/>
      <c r="B28" s="68"/>
      <c r="C28" s="76" t="s">
        <v>41</v>
      </c>
      <c r="D28" s="16"/>
      <c r="E28" s="77">
        <v>0</v>
      </c>
      <c r="F28" s="59"/>
      <c r="G28" s="61"/>
      <c r="H28" s="59"/>
      <c r="I28" s="18"/>
      <c r="J28" s="59"/>
    </row>
    <row r="29" spans="1:12" ht="25.25" customHeight="1" x14ac:dyDescent="0.35">
      <c r="A29" s="60"/>
      <c r="B29" s="68"/>
      <c r="C29" s="76" t="s">
        <v>42</v>
      </c>
      <c r="D29" s="16"/>
      <c r="E29" s="77">
        <v>0</v>
      </c>
      <c r="F29" s="59"/>
      <c r="G29" s="59"/>
    </row>
    <row r="30" spans="1:12" ht="25.25" customHeight="1" x14ac:dyDescent="0.35">
      <c r="A30" s="60"/>
      <c r="B30" s="68"/>
      <c r="C30" s="76" t="s">
        <v>43</v>
      </c>
      <c r="D30" s="16"/>
      <c r="E30" s="77">
        <v>0</v>
      </c>
      <c r="F30" s="59"/>
    </row>
    <row r="31" spans="1:12" ht="25.25" customHeight="1" x14ac:dyDescent="0.35">
      <c r="A31" s="60"/>
      <c r="B31" s="68"/>
      <c r="C31" s="76" t="s">
        <v>184</v>
      </c>
      <c r="D31" s="16"/>
      <c r="E31" s="77">
        <v>0</v>
      </c>
      <c r="F31" s="59"/>
    </row>
    <row r="32" spans="1:12" ht="25.25" customHeight="1" x14ac:dyDescent="0.35">
      <c r="A32" s="60"/>
      <c r="B32" s="68"/>
      <c r="C32" s="76" t="s">
        <v>27</v>
      </c>
      <c r="D32" s="16"/>
      <c r="E32" s="77">
        <v>0</v>
      </c>
      <c r="F32" s="59"/>
    </row>
    <row r="33" spans="1:16" ht="25.25" customHeight="1" x14ac:dyDescent="0.35">
      <c r="A33" s="60"/>
      <c r="B33" s="68"/>
      <c r="C33" s="76" t="s">
        <v>31</v>
      </c>
      <c r="D33" s="16"/>
      <c r="E33" s="77">
        <v>0</v>
      </c>
      <c r="F33" s="59"/>
    </row>
    <row r="34" spans="1:16" ht="25.25" customHeight="1" x14ac:dyDescent="0.35">
      <c r="A34" s="60"/>
      <c r="B34" s="68"/>
      <c r="C34" s="76" t="s">
        <v>28</v>
      </c>
      <c r="D34" s="17"/>
      <c r="E34" s="77">
        <v>0</v>
      </c>
      <c r="F34" s="59"/>
    </row>
    <row r="35" spans="1:16" ht="25.25" customHeight="1" x14ac:dyDescent="0.35">
      <c r="A35" s="60"/>
      <c r="B35" s="68"/>
      <c r="C35" s="203" t="s">
        <v>181</v>
      </c>
      <c r="D35" s="211"/>
      <c r="E35" s="77">
        <v>5000</v>
      </c>
      <c r="F35" s="59"/>
    </row>
    <row r="36" spans="1:16" ht="25.25" customHeight="1" x14ac:dyDescent="0.35">
      <c r="A36" s="60"/>
      <c r="B36" s="68"/>
      <c r="C36" s="208" t="s">
        <v>182</v>
      </c>
      <c r="D36" s="209"/>
      <c r="E36" s="77">
        <v>0</v>
      </c>
      <c r="F36" s="59"/>
    </row>
    <row r="37" spans="1:16" ht="25.25" customHeight="1" thickBot="1" x14ac:dyDescent="0.4">
      <c r="A37" s="60"/>
      <c r="B37" s="68"/>
      <c r="C37" s="210" t="s">
        <v>183</v>
      </c>
      <c r="D37" s="209"/>
      <c r="E37" s="77">
        <v>0</v>
      </c>
      <c r="F37" s="59"/>
    </row>
    <row r="38" spans="1:16" ht="25.25" customHeight="1" thickBot="1" x14ac:dyDescent="0.4">
      <c r="A38" s="60"/>
      <c r="B38" s="68"/>
      <c r="C38" s="79" t="s">
        <v>200</v>
      </c>
      <c r="D38" s="14"/>
      <c r="E38" s="75">
        <f>D38*E23</f>
        <v>0</v>
      </c>
      <c r="F38" s="59"/>
      <c r="L38" s="59"/>
      <c r="M38" s="58"/>
      <c r="N38" s="62"/>
      <c r="O38" s="62"/>
      <c r="P38" s="62"/>
    </row>
    <row r="39" spans="1:16" ht="25.25" customHeight="1" thickBot="1" x14ac:dyDescent="0.4">
      <c r="A39" s="60"/>
      <c r="B39" s="80"/>
      <c r="C39" s="81"/>
      <c r="D39" s="19"/>
      <c r="E39" s="82"/>
      <c r="F39" s="59"/>
      <c r="K39" s="59"/>
      <c r="L39" s="59"/>
      <c r="M39" s="58"/>
      <c r="N39" s="62"/>
      <c r="O39" s="62"/>
      <c r="P39" s="62"/>
    </row>
    <row r="40" spans="1:16" ht="25.25" customHeight="1" thickBot="1" x14ac:dyDescent="0.4">
      <c r="A40" s="60"/>
      <c r="B40" s="83">
        <v>5</v>
      </c>
      <c r="C40" s="48" t="s">
        <v>201</v>
      </c>
      <c r="D40" s="20"/>
      <c r="E40" s="49">
        <f>SUM(E23:E38)</f>
        <v>382226.703724964</v>
      </c>
      <c r="F40" s="59"/>
      <c r="L40" s="59"/>
      <c r="M40" s="58"/>
      <c r="N40" s="62"/>
      <c r="O40" s="62"/>
      <c r="P40" s="62"/>
    </row>
    <row r="41" spans="1:16" x14ac:dyDescent="0.35">
      <c r="A41" s="60"/>
      <c r="B41" s="59"/>
      <c r="E41" s="59"/>
      <c r="F41" s="59"/>
      <c r="K41" s="59"/>
      <c r="L41" s="59"/>
      <c r="M41" s="58"/>
    </row>
    <row r="42" spans="1:16" ht="15" thickBot="1" x14ac:dyDescent="0.4">
      <c r="A42" s="84"/>
      <c r="B42" s="85"/>
      <c r="C42" s="86"/>
      <c r="D42" s="86"/>
      <c r="E42" s="87"/>
      <c r="F42" s="87"/>
      <c r="K42" s="87"/>
      <c r="L42" s="87"/>
      <c r="M42" s="88"/>
    </row>
  </sheetData>
  <mergeCells count="3">
    <mergeCell ref="B14:E14"/>
    <mergeCell ref="B3:L3"/>
    <mergeCell ref="A1:L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3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 tint="0.39997558519241921"/>
    <pageSetUpPr fitToPage="1"/>
  </sheetPr>
  <dimension ref="A1:Z163"/>
  <sheetViews>
    <sheetView zoomScale="37" zoomScaleNormal="37" zoomScaleSheetLayoutView="85" workbookViewId="0">
      <selection activeCell="V13" sqref="V13"/>
    </sheetView>
  </sheetViews>
  <sheetFormatPr defaultColWidth="8.90625" defaultRowHeight="14.5" x14ac:dyDescent="0.35"/>
  <cols>
    <col min="1" max="1" width="6.08984375" style="59" customWidth="1"/>
    <col min="2" max="2" width="12.453125" style="59" customWidth="1"/>
    <col min="3" max="3" width="16.6328125" style="59" customWidth="1"/>
    <col min="4" max="4" width="12.90625" style="97" bestFit="1" customWidth="1"/>
    <col min="5" max="5" width="82.6328125" style="59" bestFit="1" customWidth="1"/>
    <col min="6" max="6" width="11.54296875" style="98" customWidth="1"/>
    <col min="7" max="7" width="11.6328125" style="61" customWidth="1"/>
    <col min="8" max="8" width="11.90625" style="61" customWidth="1"/>
    <col min="9" max="9" width="18.6328125" style="98" customWidth="1"/>
    <col min="10" max="12" width="18.6328125" style="99" customWidth="1"/>
    <col min="13" max="14" width="18.6328125" style="44" customWidth="1"/>
    <col min="15" max="15" width="18.6328125" style="99" customWidth="1"/>
    <col min="16" max="16" width="18.6328125" style="45" customWidth="1"/>
    <col min="17" max="17" width="24.6328125" style="4" customWidth="1"/>
    <col min="18" max="18" width="12.36328125" style="59" bestFit="1" customWidth="1"/>
    <col min="19" max="19" width="8.90625" style="59"/>
    <col min="20" max="20" width="14.54296875" style="59" bestFit="1" customWidth="1"/>
    <col min="21" max="16384" width="8.90625" style="59"/>
  </cols>
  <sheetData>
    <row r="1" spans="1:26" ht="39.9" customHeight="1" thickBot="1" x14ac:dyDescent="0.4">
      <c r="A1" s="227" t="s">
        <v>177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9"/>
      <c r="M1" s="223" t="s">
        <v>52</v>
      </c>
      <c r="N1" s="224"/>
      <c r="O1" s="220">
        <f>SUM(Q$155+Q$156)</f>
        <v>316359.30977670359</v>
      </c>
      <c r="P1" s="221"/>
      <c r="Q1" s="222"/>
    </row>
    <row r="2" spans="1:26" ht="39.9" customHeight="1" thickBot="1" x14ac:dyDescent="0.4">
      <c r="A2" s="230" t="s">
        <v>176</v>
      </c>
      <c r="B2" s="231"/>
      <c r="C2" s="231"/>
      <c r="D2" s="231"/>
      <c r="E2" s="231"/>
      <c r="F2" s="231"/>
      <c r="G2" s="231"/>
      <c r="H2" s="231"/>
      <c r="I2" s="231"/>
      <c r="J2" s="231"/>
      <c r="K2" s="231"/>
      <c r="L2" s="232"/>
      <c r="M2" s="223" t="s">
        <v>50</v>
      </c>
      <c r="N2" s="224"/>
      <c r="O2" s="220">
        <f>'Bid Recap &amp; Summary'!I10</f>
        <v>16401.16103152018</v>
      </c>
      <c r="P2" s="221"/>
      <c r="Q2" s="222"/>
    </row>
    <row r="3" spans="1:26" ht="39.9" customHeight="1" thickBot="1" x14ac:dyDescent="0.4">
      <c r="A3" s="233" t="s">
        <v>108</v>
      </c>
      <c r="B3" s="234"/>
      <c r="C3" s="234"/>
      <c r="D3" s="234"/>
      <c r="E3" s="234"/>
      <c r="F3" s="234"/>
      <c r="G3" s="234"/>
      <c r="H3" s="234"/>
      <c r="I3" s="234"/>
      <c r="J3" s="234"/>
      <c r="K3" s="234"/>
      <c r="L3" s="235"/>
      <c r="M3" s="223" t="s">
        <v>51</v>
      </c>
      <c r="N3" s="224"/>
      <c r="O3" s="220">
        <f>'Bid Recap &amp; Summary'!J10</f>
        <v>32802.322063040359</v>
      </c>
      <c r="P3" s="221"/>
      <c r="Q3" s="222"/>
    </row>
    <row r="4" spans="1:26" ht="39.9" customHeight="1" thickBot="1" x14ac:dyDescent="0.4">
      <c r="A4" s="233" t="s">
        <v>107</v>
      </c>
      <c r="B4" s="234"/>
      <c r="C4" s="234"/>
      <c r="D4" s="234"/>
      <c r="E4" s="234"/>
      <c r="F4" s="234"/>
      <c r="G4" s="234"/>
      <c r="H4" s="234"/>
      <c r="I4" s="234"/>
      <c r="J4" s="234"/>
      <c r="K4" s="234"/>
      <c r="L4" s="235"/>
      <c r="M4" s="225" t="s">
        <v>48</v>
      </c>
      <c r="N4" s="226"/>
      <c r="O4" s="220">
        <f>'Bid Recap &amp; Summary'!F10+'Bid Recap &amp; Summary'!K10</f>
        <v>11663.910853699901</v>
      </c>
      <c r="P4" s="221"/>
      <c r="Q4" s="222"/>
    </row>
    <row r="5" spans="1:26" ht="39.9" customHeight="1" thickTop="1" thickBot="1" x14ac:dyDescent="0.4">
      <c r="A5" s="255" t="s">
        <v>175</v>
      </c>
      <c r="B5" s="256"/>
      <c r="C5" s="256"/>
      <c r="D5" s="256"/>
      <c r="E5" s="256"/>
      <c r="F5" s="256"/>
      <c r="G5" s="256"/>
      <c r="H5" s="256"/>
      <c r="I5" s="256"/>
      <c r="J5" s="256"/>
      <c r="K5" s="256"/>
      <c r="L5" s="257"/>
      <c r="M5" s="254" t="s">
        <v>58</v>
      </c>
      <c r="N5" s="254"/>
      <c r="O5" s="253">
        <f>SUM(O$1:Q$4)</f>
        <v>377226.703724964</v>
      </c>
      <c r="P5" s="253"/>
      <c r="Q5" s="253"/>
    </row>
    <row r="6" spans="1:26" ht="50.15" customHeight="1" thickTop="1" thickBot="1" x14ac:dyDescent="0.4">
      <c r="A6" s="133" t="s">
        <v>0</v>
      </c>
      <c r="B6" s="133" t="s">
        <v>10</v>
      </c>
      <c r="C6" s="134" t="s">
        <v>11</v>
      </c>
      <c r="D6" s="135" t="s">
        <v>33</v>
      </c>
      <c r="E6" s="134" t="s">
        <v>1</v>
      </c>
      <c r="F6" s="136" t="s">
        <v>2</v>
      </c>
      <c r="G6" s="133" t="s">
        <v>3</v>
      </c>
      <c r="H6" s="133" t="s">
        <v>46</v>
      </c>
      <c r="I6" s="136" t="s">
        <v>44</v>
      </c>
      <c r="J6" s="32" t="s">
        <v>9</v>
      </c>
      <c r="K6" s="32" t="s">
        <v>4</v>
      </c>
      <c r="L6" s="32" t="s">
        <v>45</v>
      </c>
      <c r="M6" s="31" t="s">
        <v>6</v>
      </c>
      <c r="N6" s="31" t="s">
        <v>7</v>
      </c>
      <c r="O6" s="32" t="s">
        <v>5</v>
      </c>
      <c r="P6" s="33" t="s">
        <v>8</v>
      </c>
      <c r="Q6" s="34"/>
    </row>
    <row r="7" spans="1:26" ht="30" customHeight="1" thickTop="1" thickBot="1" x14ac:dyDescent="0.4">
      <c r="A7" s="138"/>
      <c r="B7" s="138"/>
      <c r="C7" s="137"/>
      <c r="D7" s="137"/>
      <c r="E7" s="139" t="s">
        <v>64</v>
      </c>
      <c r="F7" s="138"/>
      <c r="G7" s="138"/>
      <c r="H7" s="138"/>
      <c r="I7" s="138"/>
      <c r="J7" s="138"/>
      <c r="K7" s="138"/>
      <c r="L7" s="174">
        <v>185</v>
      </c>
      <c r="M7" s="138"/>
      <c r="N7" s="138"/>
      <c r="O7" s="138"/>
      <c r="P7" s="138"/>
      <c r="Q7" s="138"/>
    </row>
    <row r="8" spans="1:26" ht="20.149999999999999" customHeight="1" thickTop="1" x14ac:dyDescent="0.35">
      <c r="A8" s="107" t="str">
        <f>IF(TRIM(G8)&lt;&gt;"",COUNTA($G$7:G8)&amp;"","")</f>
        <v/>
      </c>
      <c r="B8" s="23"/>
      <c r="C8" s="114" t="s">
        <v>36</v>
      </c>
      <c r="D8" s="108"/>
      <c r="E8" s="131" t="s">
        <v>47</v>
      </c>
      <c r="F8" s="53"/>
      <c r="G8" s="54"/>
      <c r="H8" s="23"/>
      <c r="I8" s="54"/>
      <c r="J8" s="23"/>
      <c r="K8" s="23"/>
      <c r="L8" s="23"/>
      <c r="M8" s="23"/>
      <c r="N8" s="23"/>
      <c r="O8" s="23"/>
      <c r="P8" s="23"/>
      <c r="Q8" s="109"/>
    </row>
    <row r="9" spans="1:26" customFormat="1" ht="14.25" customHeight="1" x14ac:dyDescent="0.35">
      <c r="A9" s="163" t="str">
        <f>IF(TRIM(G9)&lt;&gt;"",COUNTA($G$7:G9)&amp;"","")</f>
        <v/>
      </c>
      <c r="B9" s="164"/>
      <c r="C9" s="164"/>
      <c r="D9" s="165"/>
      <c r="E9" s="151" t="s">
        <v>66</v>
      </c>
      <c r="F9" s="141"/>
      <c r="G9" s="142"/>
      <c r="H9" s="143" t="str">
        <f t="shared" ref="H9:H10" si="0">IF(F9=0,"",0)</f>
        <v/>
      </c>
      <c r="I9" s="158" t="str">
        <f t="shared" ref="I9:I118" si="1">IF(F9=0,"",F9+(F9*H9))</f>
        <v/>
      </c>
      <c r="J9" s="166" t="str">
        <f t="shared" ref="J9:J118" si="2">IF(F9=0,"",0)</f>
        <v/>
      </c>
      <c r="K9" s="166" t="str">
        <f t="shared" ref="K9:K118" si="3">IF(F9=0,"",J9*I9)</f>
        <v/>
      </c>
      <c r="L9" s="167" t="str">
        <f t="shared" ref="L9:L72" si="4">IF(F9=0,"",L$7)</f>
        <v/>
      </c>
      <c r="M9" s="168" t="str">
        <f t="shared" ref="M9:M117" si="5">IF(F9=0,"",0)</f>
        <v/>
      </c>
      <c r="N9" s="168" t="str">
        <f t="shared" ref="N9:N118" si="6">IF(F9=0,"",M9*I9)</f>
        <v/>
      </c>
      <c r="O9" s="166" t="str">
        <f t="shared" ref="O9:O118" si="7">IF(F9=0,"",N9*L9)</f>
        <v/>
      </c>
      <c r="P9" s="169" t="str">
        <f t="shared" ref="P9:P118" si="8">IF(F9=0,"",K9+O9)</f>
        <v/>
      </c>
      <c r="Q9" s="170"/>
      <c r="R9" s="171"/>
      <c r="S9" s="171"/>
      <c r="T9" s="171"/>
      <c r="U9" s="171"/>
      <c r="V9" s="171"/>
      <c r="W9" s="171"/>
      <c r="X9" s="171"/>
      <c r="Y9" s="171"/>
      <c r="Z9" s="171"/>
    </row>
    <row r="10" spans="1:26" customFormat="1" ht="14.25" customHeight="1" x14ac:dyDescent="0.35">
      <c r="A10" s="163" t="str">
        <f>IF(TRIM(G10)&lt;&gt;"",COUNTA($G$7:G10)&amp;"","")</f>
        <v/>
      </c>
      <c r="B10" s="164"/>
      <c r="C10" s="164"/>
      <c r="D10" s="165"/>
      <c r="E10" s="140" t="s">
        <v>67</v>
      </c>
      <c r="F10" s="141"/>
      <c r="G10" s="142"/>
      <c r="H10" s="143" t="str">
        <f t="shared" si="0"/>
        <v/>
      </c>
      <c r="I10" s="158" t="str">
        <f t="shared" si="1"/>
        <v/>
      </c>
      <c r="J10" s="166" t="str">
        <f t="shared" si="2"/>
        <v/>
      </c>
      <c r="K10" s="166" t="str">
        <f t="shared" si="3"/>
        <v/>
      </c>
      <c r="L10" s="167" t="str">
        <f t="shared" si="4"/>
        <v/>
      </c>
      <c r="M10" s="168" t="str">
        <f t="shared" si="5"/>
        <v/>
      </c>
      <c r="N10" s="168" t="str">
        <f t="shared" si="6"/>
        <v/>
      </c>
      <c r="O10" s="166" t="str">
        <f t="shared" si="7"/>
        <v/>
      </c>
      <c r="P10" s="169" t="str">
        <f t="shared" si="8"/>
        <v/>
      </c>
      <c r="Q10" s="170"/>
      <c r="R10" s="171"/>
      <c r="S10" s="171"/>
      <c r="T10" s="171"/>
      <c r="U10" s="171"/>
      <c r="V10" s="171"/>
      <c r="W10" s="171"/>
      <c r="X10" s="171"/>
      <c r="Y10" s="171"/>
      <c r="Z10" s="171"/>
    </row>
    <row r="11" spans="1:26" customFormat="1" ht="14.25" customHeight="1" x14ac:dyDescent="0.35">
      <c r="A11" s="163" t="str">
        <f>IF(TRIM(G11)&lt;&gt;"",COUNTA($G$7:G11)&amp;"","")</f>
        <v>1</v>
      </c>
      <c r="B11" s="164"/>
      <c r="C11" s="164"/>
      <c r="D11" s="165"/>
      <c r="E11" s="144" t="s">
        <v>101</v>
      </c>
      <c r="F11" s="141">
        <v>33</v>
      </c>
      <c r="G11" s="142" t="s">
        <v>56</v>
      </c>
      <c r="H11" s="143">
        <v>0.05</v>
      </c>
      <c r="I11" s="158">
        <f t="shared" si="1"/>
        <v>34.65</v>
      </c>
      <c r="J11" s="166">
        <v>3.7418999999999998</v>
      </c>
      <c r="K11" s="166">
        <f t="shared" si="3"/>
        <v>129.656835</v>
      </c>
      <c r="L11" s="167">
        <f t="shared" si="4"/>
        <v>185</v>
      </c>
      <c r="M11" s="168">
        <v>7.4999999999999997E-2</v>
      </c>
      <c r="N11" s="168">
        <f t="shared" si="6"/>
        <v>2.5987499999999999</v>
      </c>
      <c r="O11" s="166">
        <f t="shared" si="7"/>
        <v>480.76874999999995</v>
      </c>
      <c r="P11" s="169">
        <f t="shared" si="8"/>
        <v>610.42558499999996</v>
      </c>
      <c r="Q11" s="170"/>
      <c r="R11" s="171"/>
      <c r="S11" s="171"/>
      <c r="T11" s="171"/>
      <c r="U11" s="171"/>
      <c r="V11" s="171"/>
      <c r="W11" s="171"/>
      <c r="X11" s="171"/>
      <c r="Y11" s="171"/>
      <c r="Z11" s="171"/>
    </row>
    <row r="12" spans="1:26" customFormat="1" ht="14.25" customHeight="1" x14ac:dyDescent="0.35">
      <c r="A12" s="163" t="str">
        <f>IF(TRIM(G12)&lt;&gt;"",COUNTA($G$7:G12)&amp;"","")</f>
        <v>2</v>
      </c>
      <c r="B12" s="164"/>
      <c r="C12" s="164"/>
      <c r="D12" s="165"/>
      <c r="E12" s="144" t="s">
        <v>109</v>
      </c>
      <c r="F12" s="141">
        <v>14</v>
      </c>
      <c r="G12" s="142" t="s">
        <v>56</v>
      </c>
      <c r="H12" s="143">
        <v>0.05</v>
      </c>
      <c r="I12" s="158">
        <f t="shared" si="1"/>
        <v>14.7</v>
      </c>
      <c r="J12" s="166">
        <v>9.7407000000000004</v>
      </c>
      <c r="K12" s="166">
        <f t="shared" si="3"/>
        <v>143.18828999999999</v>
      </c>
      <c r="L12" s="167">
        <f t="shared" si="4"/>
        <v>185</v>
      </c>
      <c r="M12" s="168">
        <v>0.15</v>
      </c>
      <c r="N12" s="168">
        <f t="shared" si="6"/>
        <v>2.2049999999999996</v>
      </c>
      <c r="O12" s="166">
        <f t="shared" si="7"/>
        <v>407.92499999999995</v>
      </c>
      <c r="P12" s="169">
        <f t="shared" si="8"/>
        <v>551.11329000000001</v>
      </c>
      <c r="Q12" s="170"/>
      <c r="R12" s="171"/>
      <c r="S12" s="171"/>
      <c r="T12" s="171"/>
      <c r="U12" s="171"/>
      <c r="V12" s="171"/>
      <c r="W12" s="171"/>
      <c r="X12" s="171"/>
      <c r="Y12" s="171"/>
      <c r="Z12" s="171"/>
    </row>
    <row r="13" spans="1:26" customFormat="1" ht="31" x14ac:dyDescent="0.35">
      <c r="A13" s="163" t="str">
        <f>IF(TRIM(G13)&lt;&gt;"",COUNTA($G$7:G13)&amp;"","")</f>
        <v>3</v>
      </c>
      <c r="B13" s="164"/>
      <c r="C13" s="164"/>
      <c r="D13" s="172" t="s">
        <v>171</v>
      </c>
      <c r="E13" s="144" t="s">
        <v>110</v>
      </c>
      <c r="F13" s="141">
        <v>100</v>
      </c>
      <c r="G13" s="142" t="s">
        <v>56</v>
      </c>
      <c r="H13" s="143">
        <v>0.05</v>
      </c>
      <c r="I13" s="158">
        <f t="shared" si="1"/>
        <v>105</v>
      </c>
      <c r="J13" s="166">
        <v>2.7277999999999998</v>
      </c>
      <c r="K13" s="166">
        <f t="shared" si="3"/>
        <v>286.41899999999998</v>
      </c>
      <c r="L13" s="167">
        <f t="shared" si="4"/>
        <v>185</v>
      </c>
      <c r="M13" s="168">
        <v>0.13400000000000001</v>
      </c>
      <c r="N13" s="168">
        <f t="shared" si="6"/>
        <v>14.07</v>
      </c>
      <c r="O13" s="166">
        <f t="shared" si="7"/>
        <v>2602.9500000000003</v>
      </c>
      <c r="P13" s="169">
        <f t="shared" si="8"/>
        <v>2889.3690000000001</v>
      </c>
      <c r="Q13" s="170"/>
      <c r="R13" s="171"/>
      <c r="S13" s="171"/>
      <c r="T13" s="171"/>
      <c r="U13" s="171"/>
      <c r="V13" s="171"/>
      <c r="W13" s="171"/>
      <c r="X13" s="171"/>
      <c r="Y13" s="171"/>
      <c r="Z13" s="171"/>
    </row>
    <row r="14" spans="1:26" customFormat="1" ht="14.25" customHeight="1" x14ac:dyDescent="0.35">
      <c r="A14" s="163" t="str">
        <f>IF(TRIM(G14)&lt;&gt;"",COUNTA($G$7:G14)&amp;"","")</f>
        <v/>
      </c>
      <c r="B14" s="164"/>
      <c r="C14" s="164"/>
      <c r="D14" s="165"/>
      <c r="E14" s="145" t="s">
        <v>68</v>
      </c>
      <c r="F14" s="141"/>
      <c r="G14" s="142"/>
      <c r="H14" s="143" t="str">
        <f>IF(F14=0,"",0)</f>
        <v/>
      </c>
      <c r="I14" s="158" t="str">
        <f t="shared" si="1"/>
        <v/>
      </c>
      <c r="J14" s="166" t="str">
        <f t="shared" si="2"/>
        <v/>
      </c>
      <c r="K14" s="166" t="str">
        <f t="shared" si="3"/>
        <v/>
      </c>
      <c r="L14" s="167" t="str">
        <f t="shared" si="4"/>
        <v/>
      </c>
      <c r="M14" s="168" t="str">
        <f t="shared" si="5"/>
        <v/>
      </c>
      <c r="N14" s="168" t="str">
        <f t="shared" si="6"/>
        <v/>
      </c>
      <c r="O14" s="166" t="str">
        <f t="shared" si="7"/>
        <v/>
      </c>
      <c r="P14" s="169" t="str">
        <f t="shared" si="8"/>
        <v/>
      </c>
      <c r="Q14" s="170"/>
      <c r="R14" s="171"/>
      <c r="S14" s="171"/>
      <c r="T14" s="171"/>
      <c r="U14" s="171"/>
      <c r="V14" s="171"/>
      <c r="W14" s="171"/>
      <c r="X14" s="171"/>
      <c r="Y14" s="171"/>
      <c r="Z14" s="171"/>
    </row>
    <row r="15" spans="1:26" customFormat="1" ht="14.25" customHeight="1" x14ac:dyDescent="0.35">
      <c r="A15" s="163" t="str">
        <f>IF(TRIM(G15)&lt;&gt;"",COUNTA($G$7:G15)&amp;"","")</f>
        <v>4</v>
      </c>
      <c r="B15" s="164"/>
      <c r="C15" s="164"/>
      <c r="D15" s="165"/>
      <c r="E15" s="144" t="s">
        <v>91</v>
      </c>
      <c r="F15" s="141">
        <v>47</v>
      </c>
      <c r="G15" s="142" t="s">
        <v>56</v>
      </c>
      <c r="H15" s="143">
        <v>0.1</v>
      </c>
      <c r="I15" s="158">
        <f t="shared" si="1"/>
        <v>51.7</v>
      </c>
      <c r="J15" s="166">
        <v>1.1310899999999999</v>
      </c>
      <c r="K15" s="166">
        <f t="shared" si="3"/>
        <v>58.477353000000001</v>
      </c>
      <c r="L15" s="167">
        <f t="shared" si="4"/>
        <v>185</v>
      </c>
      <c r="M15" s="168">
        <v>0.01</v>
      </c>
      <c r="N15" s="168">
        <f t="shared" si="6"/>
        <v>0.51700000000000002</v>
      </c>
      <c r="O15" s="166">
        <f t="shared" si="7"/>
        <v>95.644999999999996</v>
      </c>
      <c r="P15" s="169">
        <f t="shared" si="8"/>
        <v>154.122353</v>
      </c>
      <c r="Q15" s="170"/>
      <c r="R15" s="171"/>
      <c r="S15" s="171"/>
      <c r="T15" s="171"/>
      <c r="U15" s="171"/>
      <c r="V15" s="171"/>
      <c r="W15" s="171"/>
      <c r="X15" s="171"/>
      <c r="Y15" s="171"/>
      <c r="Z15" s="171"/>
    </row>
    <row r="16" spans="1:26" customFormat="1" ht="14.25" customHeight="1" x14ac:dyDescent="0.35">
      <c r="A16" s="163" t="str">
        <f>IF(TRIM(G16)&lt;&gt;"",COUNTA($G$7:G16)&amp;"","")</f>
        <v>5</v>
      </c>
      <c r="B16" s="164"/>
      <c r="C16" s="164"/>
      <c r="D16" s="165"/>
      <c r="E16" s="144" t="s">
        <v>111</v>
      </c>
      <c r="F16" s="141">
        <v>99</v>
      </c>
      <c r="G16" s="142" t="s">
        <v>56</v>
      </c>
      <c r="H16" s="143">
        <v>0.1</v>
      </c>
      <c r="I16" s="158">
        <f t="shared" si="1"/>
        <v>108.9</v>
      </c>
      <c r="J16" s="166">
        <v>3.57016</v>
      </c>
      <c r="K16" s="166">
        <f t="shared" si="3"/>
        <v>388.79042400000003</v>
      </c>
      <c r="L16" s="167">
        <f t="shared" si="4"/>
        <v>185</v>
      </c>
      <c r="M16" s="168">
        <v>1.4999999999999999E-2</v>
      </c>
      <c r="N16" s="168">
        <f t="shared" si="6"/>
        <v>1.6335</v>
      </c>
      <c r="O16" s="166">
        <f t="shared" si="7"/>
        <v>302.19749999999999</v>
      </c>
      <c r="P16" s="169">
        <f t="shared" si="8"/>
        <v>690.98792400000002</v>
      </c>
      <c r="Q16" s="170"/>
      <c r="R16" s="171"/>
      <c r="S16" s="171"/>
      <c r="T16" s="171"/>
      <c r="U16" s="171"/>
      <c r="V16" s="171"/>
      <c r="W16" s="171"/>
      <c r="X16" s="171"/>
      <c r="Y16" s="171"/>
      <c r="Z16" s="171"/>
    </row>
    <row r="17" spans="1:26" customFormat="1" ht="14.25" customHeight="1" x14ac:dyDescent="0.35">
      <c r="A17" s="163" t="str">
        <f>IF(TRIM(G17)&lt;&gt;"",COUNTA($G$7:G17)&amp;"","")</f>
        <v>6</v>
      </c>
      <c r="B17" s="164"/>
      <c r="C17" s="164"/>
      <c r="D17" s="165"/>
      <c r="E17" s="144" t="s">
        <v>112</v>
      </c>
      <c r="F17" s="141">
        <v>42</v>
      </c>
      <c r="G17" s="142" t="s">
        <v>56</v>
      </c>
      <c r="H17" s="143">
        <v>0.1</v>
      </c>
      <c r="I17" s="158">
        <f t="shared" si="1"/>
        <v>46.2</v>
      </c>
      <c r="J17" s="166">
        <v>19.363589999999999</v>
      </c>
      <c r="K17" s="166">
        <f t="shared" si="3"/>
        <v>894.59785799999997</v>
      </c>
      <c r="L17" s="167">
        <f t="shared" si="4"/>
        <v>185</v>
      </c>
      <c r="M17" s="168">
        <v>0.04</v>
      </c>
      <c r="N17" s="168">
        <f t="shared" si="6"/>
        <v>1.8480000000000001</v>
      </c>
      <c r="O17" s="166">
        <f t="shared" si="7"/>
        <v>341.88</v>
      </c>
      <c r="P17" s="169">
        <f t="shared" si="8"/>
        <v>1236.477858</v>
      </c>
      <c r="Q17" s="170"/>
      <c r="R17" s="171"/>
      <c r="S17" s="171"/>
      <c r="T17" s="171"/>
      <c r="U17" s="171"/>
      <c r="V17" s="171"/>
      <c r="W17" s="171"/>
      <c r="X17" s="171"/>
      <c r="Y17" s="171"/>
      <c r="Z17" s="171"/>
    </row>
    <row r="18" spans="1:26" customFormat="1" ht="14.25" customHeight="1" x14ac:dyDescent="0.35">
      <c r="A18" s="163" t="str">
        <f>IF(TRIM(G18)&lt;&gt;"",COUNTA($G$7:G18)&amp;"","")</f>
        <v/>
      </c>
      <c r="B18" s="164"/>
      <c r="C18" s="164"/>
      <c r="D18" s="165"/>
      <c r="E18" s="145" t="s">
        <v>69</v>
      </c>
      <c r="F18" s="141"/>
      <c r="G18" s="142"/>
      <c r="H18" s="143" t="str">
        <f>IF(F18=0,"",0)</f>
        <v/>
      </c>
      <c r="I18" s="158" t="str">
        <f t="shared" si="1"/>
        <v/>
      </c>
      <c r="J18" s="166" t="str">
        <f t="shared" si="2"/>
        <v/>
      </c>
      <c r="K18" s="166" t="str">
        <f t="shared" si="3"/>
        <v/>
      </c>
      <c r="L18" s="167" t="str">
        <f t="shared" si="4"/>
        <v/>
      </c>
      <c r="M18" s="168" t="str">
        <f t="shared" si="5"/>
        <v/>
      </c>
      <c r="N18" s="168" t="str">
        <f t="shared" si="6"/>
        <v/>
      </c>
      <c r="O18" s="166" t="str">
        <f t="shared" si="7"/>
        <v/>
      </c>
      <c r="P18" s="169" t="str">
        <f t="shared" si="8"/>
        <v/>
      </c>
      <c r="Q18" s="170"/>
      <c r="R18" s="171"/>
      <c r="S18" s="171"/>
      <c r="T18" s="171"/>
      <c r="U18" s="171"/>
      <c r="V18" s="171"/>
      <c r="W18" s="171"/>
      <c r="X18" s="171"/>
      <c r="Y18" s="171"/>
      <c r="Z18" s="171"/>
    </row>
    <row r="19" spans="1:26" customFormat="1" ht="14.25" customHeight="1" x14ac:dyDescent="0.35">
      <c r="A19" s="163" t="str">
        <f>IF(TRIM(G19)&lt;&gt;"",COUNTA($G$7:G19)&amp;"","")</f>
        <v>7</v>
      </c>
      <c r="B19" s="164"/>
      <c r="C19" s="164"/>
      <c r="D19" s="165"/>
      <c r="E19" s="146" t="s">
        <v>92</v>
      </c>
      <c r="F19" s="141">
        <v>6</v>
      </c>
      <c r="G19" s="142" t="s">
        <v>83</v>
      </c>
      <c r="H19" s="143">
        <v>0</v>
      </c>
      <c r="I19" s="158">
        <f t="shared" si="1"/>
        <v>6</v>
      </c>
      <c r="J19" s="166">
        <v>3.528</v>
      </c>
      <c r="K19" s="166">
        <f t="shared" si="3"/>
        <v>21.167999999999999</v>
      </c>
      <c r="L19" s="167">
        <f t="shared" si="4"/>
        <v>185</v>
      </c>
      <c r="M19" s="168">
        <v>0.20699999999999999</v>
      </c>
      <c r="N19" s="168">
        <f t="shared" si="6"/>
        <v>1.242</v>
      </c>
      <c r="O19" s="166">
        <f t="shared" si="7"/>
        <v>229.77</v>
      </c>
      <c r="P19" s="169">
        <f t="shared" si="8"/>
        <v>250.93800000000002</v>
      </c>
      <c r="Q19" s="170"/>
      <c r="R19" s="171"/>
      <c r="S19" s="171"/>
      <c r="T19" s="171"/>
      <c r="U19" s="171"/>
      <c r="V19" s="171"/>
      <c r="W19" s="171"/>
      <c r="X19" s="171"/>
      <c r="Y19" s="171"/>
      <c r="Z19" s="171"/>
    </row>
    <row r="20" spans="1:26" customFormat="1" ht="14.25" customHeight="1" x14ac:dyDescent="0.35">
      <c r="A20" s="163" t="str">
        <f>IF(TRIM(G20)&lt;&gt;"",COUNTA($G$7:G20)&amp;"","")</f>
        <v>8</v>
      </c>
      <c r="B20" s="164"/>
      <c r="C20" s="164"/>
      <c r="D20" s="165"/>
      <c r="E20" s="146" t="s">
        <v>93</v>
      </c>
      <c r="F20" s="141">
        <v>6</v>
      </c>
      <c r="G20" s="142" t="s">
        <v>83</v>
      </c>
      <c r="H20" s="143">
        <v>0</v>
      </c>
      <c r="I20" s="158">
        <f t="shared" si="1"/>
        <v>6</v>
      </c>
      <c r="J20" s="166">
        <v>0.252</v>
      </c>
      <c r="K20" s="166">
        <f t="shared" si="3"/>
        <v>1.512</v>
      </c>
      <c r="L20" s="167">
        <f t="shared" si="4"/>
        <v>185</v>
      </c>
      <c r="M20" s="168">
        <v>0.1265</v>
      </c>
      <c r="N20" s="168">
        <f t="shared" si="6"/>
        <v>0.75900000000000001</v>
      </c>
      <c r="O20" s="166">
        <f t="shared" si="7"/>
        <v>140.41499999999999</v>
      </c>
      <c r="P20" s="169">
        <f t="shared" si="8"/>
        <v>141.92699999999999</v>
      </c>
      <c r="Q20" s="170"/>
      <c r="R20" s="171"/>
      <c r="S20" s="171"/>
      <c r="T20" s="171"/>
      <c r="U20" s="171"/>
      <c r="V20" s="171"/>
      <c r="W20" s="171"/>
      <c r="X20" s="171"/>
      <c r="Y20" s="171"/>
      <c r="Z20" s="171"/>
    </row>
    <row r="21" spans="1:26" customFormat="1" ht="14.25" customHeight="1" x14ac:dyDescent="0.35">
      <c r="A21" s="163" t="str">
        <f>IF(TRIM(G21)&lt;&gt;"",COUNTA($G$7:G21)&amp;"","")</f>
        <v>9</v>
      </c>
      <c r="B21" s="164"/>
      <c r="C21" s="164"/>
      <c r="D21" s="165"/>
      <c r="E21" s="146" t="s">
        <v>113</v>
      </c>
      <c r="F21" s="141">
        <v>12</v>
      </c>
      <c r="G21" s="142" t="s">
        <v>83</v>
      </c>
      <c r="H21" s="143">
        <v>0</v>
      </c>
      <c r="I21" s="158">
        <f t="shared" si="1"/>
        <v>12</v>
      </c>
      <c r="J21" s="166">
        <v>5.508</v>
      </c>
      <c r="K21" s="166">
        <f t="shared" si="3"/>
        <v>66.096000000000004</v>
      </c>
      <c r="L21" s="167">
        <f t="shared" si="4"/>
        <v>185</v>
      </c>
      <c r="M21" s="168">
        <v>0.27599999999999997</v>
      </c>
      <c r="N21" s="168">
        <f t="shared" si="6"/>
        <v>3.3119999999999994</v>
      </c>
      <c r="O21" s="166">
        <f t="shared" si="7"/>
        <v>612.71999999999991</v>
      </c>
      <c r="P21" s="169">
        <f t="shared" si="8"/>
        <v>678.81599999999992</v>
      </c>
      <c r="Q21" s="170"/>
      <c r="R21" s="171"/>
      <c r="S21" s="171"/>
      <c r="T21" s="171"/>
      <c r="U21" s="171"/>
      <c r="V21" s="171"/>
      <c r="W21" s="171"/>
      <c r="X21" s="171"/>
      <c r="Y21" s="171"/>
      <c r="Z21" s="171"/>
    </row>
    <row r="22" spans="1:26" customFormat="1" ht="14.25" customHeight="1" x14ac:dyDescent="0.35">
      <c r="A22" s="163" t="str">
        <f>IF(TRIM(G22)&lt;&gt;"",COUNTA($G$7:G22)&amp;"","")</f>
        <v>10</v>
      </c>
      <c r="B22" s="164"/>
      <c r="C22" s="164"/>
      <c r="D22" s="165"/>
      <c r="E22" s="146" t="s">
        <v>114</v>
      </c>
      <c r="F22" s="141">
        <v>12</v>
      </c>
      <c r="G22" s="142" t="s">
        <v>83</v>
      </c>
      <c r="H22" s="143">
        <v>0</v>
      </c>
      <c r="I22" s="158">
        <f t="shared" si="1"/>
        <v>12</v>
      </c>
      <c r="J22" s="166">
        <v>0.33600000000000002</v>
      </c>
      <c r="K22" s="166">
        <f t="shared" si="3"/>
        <v>4.032</v>
      </c>
      <c r="L22" s="167">
        <f t="shared" si="4"/>
        <v>185</v>
      </c>
      <c r="M22" s="168">
        <v>0.161</v>
      </c>
      <c r="N22" s="168">
        <f t="shared" si="6"/>
        <v>1.9319999999999999</v>
      </c>
      <c r="O22" s="166">
        <f t="shared" si="7"/>
        <v>357.42</v>
      </c>
      <c r="P22" s="169">
        <f t="shared" si="8"/>
        <v>361.452</v>
      </c>
      <c r="Q22" s="170"/>
      <c r="R22" s="171"/>
      <c r="S22" s="171"/>
      <c r="T22" s="171"/>
      <c r="U22" s="171"/>
      <c r="V22" s="171"/>
      <c r="W22" s="171"/>
      <c r="X22" s="171"/>
      <c r="Y22" s="171"/>
      <c r="Z22" s="171"/>
    </row>
    <row r="23" spans="1:26" customFormat="1" ht="14.25" customHeight="1" x14ac:dyDescent="0.35">
      <c r="A23" s="163" t="str">
        <f>IF(TRIM(G23)&lt;&gt;"",COUNTA($G$7:G23)&amp;"","")</f>
        <v>11</v>
      </c>
      <c r="B23" s="164"/>
      <c r="C23" s="164"/>
      <c r="D23" s="165"/>
      <c r="E23" s="147" t="s">
        <v>115</v>
      </c>
      <c r="F23" s="141">
        <v>6</v>
      </c>
      <c r="G23" s="142" t="s">
        <v>83</v>
      </c>
      <c r="H23" s="143">
        <v>0</v>
      </c>
      <c r="I23" s="158">
        <f t="shared" si="1"/>
        <v>6</v>
      </c>
      <c r="J23" s="166">
        <v>17.843999999999998</v>
      </c>
      <c r="K23" s="166">
        <f t="shared" si="3"/>
        <v>107.06399999999999</v>
      </c>
      <c r="L23" s="167">
        <f t="shared" si="4"/>
        <v>185</v>
      </c>
      <c r="M23" s="168">
        <v>0.36799999999999999</v>
      </c>
      <c r="N23" s="168">
        <f t="shared" si="6"/>
        <v>2.2080000000000002</v>
      </c>
      <c r="O23" s="166">
        <f t="shared" si="7"/>
        <v>408.48</v>
      </c>
      <c r="P23" s="169">
        <f t="shared" si="8"/>
        <v>515.54399999999998</v>
      </c>
      <c r="Q23" s="170"/>
      <c r="R23" s="171"/>
      <c r="S23" s="171"/>
      <c r="T23" s="171"/>
      <c r="U23" s="171"/>
      <c r="V23" s="171"/>
      <c r="W23" s="171"/>
      <c r="X23" s="171"/>
      <c r="Y23" s="171"/>
      <c r="Z23" s="171"/>
    </row>
    <row r="24" spans="1:26" customFormat="1" ht="14.25" customHeight="1" x14ac:dyDescent="0.35">
      <c r="A24" s="163" t="str">
        <f>IF(TRIM(G24)&lt;&gt;"",COUNTA($G$7:G24)&amp;"","")</f>
        <v>12</v>
      </c>
      <c r="B24" s="164"/>
      <c r="C24" s="164"/>
      <c r="D24" s="165"/>
      <c r="E24" s="147" t="s">
        <v>116</v>
      </c>
      <c r="F24" s="141">
        <v>6</v>
      </c>
      <c r="G24" s="142" t="s">
        <v>83</v>
      </c>
      <c r="H24" s="143">
        <v>0</v>
      </c>
      <c r="I24" s="158">
        <f t="shared" si="1"/>
        <v>6</v>
      </c>
      <c r="J24" s="166">
        <v>0.432</v>
      </c>
      <c r="K24" s="166">
        <f t="shared" si="3"/>
        <v>2.5920000000000001</v>
      </c>
      <c r="L24" s="167">
        <f t="shared" si="4"/>
        <v>185</v>
      </c>
      <c r="M24" s="168">
        <v>0.20699999999999999</v>
      </c>
      <c r="N24" s="168">
        <f t="shared" si="6"/>
        <v>1.242</v>
      </c>
      <c r="O24" s="166">
        <f t="shared" si="7"/>
        <v>229.77</v>
      </c>
      <c r="P24" s="169">
        <f t="shared" si="8"/>
        <v>232.36200000000002</v>
      </c>
      <c r="Q24" s="170"/>
      <c r="R24" s="171"/>
      <c r="S24" s="171"/>
      <c r="T24" s="171"/>
      <c r="U24" s="171"/>
      <c r="V24" s="171"/>
      <c r="W24" s="171"/>
      <c r="X24" s="171"/>
      <c r="Y24" s="171"/>
      <c r="Z24" s="171"/>
    </row>
    <row r="25" spans="1:26" customFormat="1" ht="14.25" customHeight="1" x14ac:dyDescent="0.35">
      <c r="A25" s="163" t="str">
        <f>IF(TRIM(G25)&lt;&gt;"",COUNTA($G$7:G25)&amp;"","")</f>
        <v/>
      </c>
      <c r="B25" s="164"/>
      <c r="C25" s="164"/>
      <c r="D25" s="165"/>
      <c r="E25" s="145" t="s">
        <v>70</v>
      </c>
      <c r="F25" s="141"/>
      <c r="G25" s="142"/>
      <c r="H25" s="143" t="str">
        <f>IF(F25=0,"",0)</f>
        <v/>
      </c>
      <c r="I25" s="158" t="str">
        <f t="shared" si="1"/>
        <v/>
      </c>
      <c r="J25" s="166" t="str">
        <f t="shared" si="2"/>
        <v/>
      </c>
      <c r="K25" s="166" t="str">
        <f t="shared" si="3"/>
        <v/>
      </c>
      <c r="L25" s="167" t="str">
        <f t="shared" si="4"/>
        <v/>
      </c>
      <c r="M25" s="168" t="str">
        <f t="shared" si="5"/>
        <v/>
      </c>
      <c r="N25" s="168" t="str">
        <f t="shared" si="6"/>
        <v/>
      </c>
      <c r="O25" s="166" t="str">
        <f t="shared" si="7"/>
        <v/>
      </c>
      <c r="P25" s="169" t="str">
        <f t="shared" si="8"/>
        <v/>
      </c>
      <c r="Q25" s="170"/>
      <c r="R25" s="171"/>
      <c r="S25" s="171"/>
      <c r="T25" s="171"/>
      <c r="U25" s="171"/>
      <c r="V25" s="171"/>
      <c r="W25" s="171"/>
      <c r="X25" s="171"/>
      <c r="Y25" s="171"/>
      <c r="Z25" s="171"/>
    </row>
    <row r="26" spans="1:26" customFormat="1" ht="14.25" customHeight="1" x14ac:dyDescent="0.35">
      <c r="A26" s="163" t="str">
        <f>IF(TRIM(G26)&lt;&gt;"",COUNTA($G$7:G26)&amp;"","")</f>
        <v>13</v>
      </c>
      <c r="B26" s="164"/>
      <c r="C26" s="164"/>
      <c r="D26" s="165"/>
      <c r="E26" s="144" t="s">
        <v>94</v>
      </c>
      <c r="F26" s="141">
        <v>3</v>
      </c>
      <c r="G26" s="142" t="s">
        <v>83</v>
      </c>
      <c r="H26" s="143">
        <v>0</v>
      </c>
      <c r="I26" s="158">
        <f t="shared" si="1"/>
        <v>3</v>
      </c>
      <c r="J26" s="166">
        <v>28</v>
      </c>
      <c r="K26" s="166">
        <f t="shared" si="3"/>
        <v>84</v>
      </c>
      <c r="L26" s="167">
        <f t="shared" si="4"/>
        <v>185</v>
      </c>
      <c r="M26" s="168">
        <v>0.32</v>
      </c>
      <c r="N26" s="168">
        <f t="shared" si="6"/>
        <v>0.96</v>
      </c>
      <c r="O26" s="166">
        <f t="shared" si="7"/>
        <v>177.6</v>
      </c>
      <c r="P26" s="169">
        <f t="shared" si="8"/>
        <v>261.60000000000002</v>
      </c>
      <c r="Q26" s="170"/>
      <c r="R26" s="171"/>
      <c r="S26" s="171"/>
      <c r="T26" s="171"/>
      <c r="U26" s="171"/>
      <c r="V26" s="171"/>
      <c r="W26" s="171"/>
      <c r="X26" s="171"/>
      <c r="Y26" s="171"/>
      <c r="Z26" s="171"/>
    </row>
    <row r="27" spans="1:26" customFormat="1" ht="14.25" customHeight="1" x14ac:dyDescent="0.35">
      <c r="A27" s="163" t="str">
        <f>IF(TRIM(G27)&lt;&gt;"",COUNTA($G$7:G27)&amp;"","")</f>
        <v>14</v>
      </c>
      <c r="B27" s="164"/>
      <c r="C27" s="164"/>
      <c r="D27" s="165"/>
      <c r="E27" s="144" t="s">
        <v>117</v>
      </c>
      <c r="F27" s="141">
        <v>1</v>
      </c>
      <c r="G27" s="142" t="s">
        <v>83</v>
      </c>
      <c r="H27" s="143">
        <v>0</v>
      </c>
      <c r="I27" s="158">
        <f t="shared" si="1"/>
        <v>1</v>
      </c>
      <c r="J27" s="166">
        <v>32.15</v>
      </c>
      <c r="K27" s="166">
        <f t="shared" si="3"/>
        <v>32.15</v>
      </c>
      <c r="L27" s="167">
        <f t="shared" si="4"/>
        <v>185</v>
      </c>
      <c r="M27" s="168">
        <v>0.32</v>
      </c>
      <c r="N27" s="168">
        <f t="shared" si="6"/>
        <v>0.32</v>
      </c>
      <c r="O27" s="166">
        <f t="shared" si="7"/>
        <v>59.2</v>
      </c>
      <c r="P27" s="169">
        <f t="shared" si="8"/>
        <v>91.35</v>
      </c>
      <c r="Q27" s="170"/>
      <c r="R27" s="171"/>
      <c r="S27" s="171"/>
      <c r="T27" s="171"/>
      <c r="U27" s="171"/>
      <c r="V27" s="171"/>
      <c r="W27" s="171"/>
      <c r="X27" s="171"/>
      <c r="Y27" s="171"/>
      <c r="Z27" s="171"/>
    </row>
    <row r="28" spans="1:26" customFormat="1" ht="14.25" customHeight="1" x14ac:dyDescent="0.35">
      <c r="A28" s="163" t="str">
        <f>IF(TRIM(G28)&lt;&gt;"",COUNTA($G$7:G28)&amp;"","")</f>
        <v>15</v>
      </c>
      <c r="B28" s="164"/>
      <c r="C28" s="164"/>
      <c r="D28" s="165"/>
      <c r="E28" s="144" t="s">
        <v>95</v>
      </c>
      <c r="F28" s="141">
        <v>5</v>
      </c>
      <c r="G28" s="142" t="s">
        <v>83</v>
      </c>
      <c r="H28" s="143">
        <v>0</v>
      </c>
      <c r="I28" s="158">
        <f t="shared" si="1"/>
        <v>5</v>
      </c>
      <c r="J28" s="166">
        <v>33</v>
      </c>
      <c r="K28" s="166">
        <f t="shared" si="3"/>
        <v>165</v>
      </c>
      <c r="L28" s="167">
        <f t="shared" si="4"/>
        <v>185</v>
      </c>
      <c r="M28" s="168">
        <v>0.32</v>
      </c>
      <c r="N28" s="168">
        <f t="shared" si="6"/>
        <v>1.6</v>
      </c>
      <c r="O28" s="166">
        <f t="shared" si="7"/>
        <v>296</v>
      </c>
      <c r="P28" s="169">
        <f t="shared" si="8"/>
        <v>461</v>
      </c>
      <c r="Q28" s="170"/>
      <c r="R28" s="171"/>
      <c r="S28" s="171"/>
      <c r="T28" s="171"/>
      <c r="U28" s="171"/>
      <c r="V28" s="171"/>
      <c r="W28" s="171"/>
      <c r="X28" s="171"/>
      <c r="Y28" s="171"/>
      <c r="Z28" s="171"/>
    </row>
    <row r="29" spans="1:26" customFormat="1" ht="14.25" customHeight="1" x14ac:dyDescent="0.35">
      <c r="A29" s="163" t="str">
        <f>IF(TRIM(G29)&lt;&gt;"",COUNTA($G$7:G29)&amp;"","")</f>
        <v>16</v>
      </c>
      <c r="B29" s="164"/>
      <c r="C29" s="164"/>
      <c r="D29" s="165"/>
      <c r="E29" s="144" t="s">
        <v>118</v>
      </c>
      <c r="F29" s="141">
        <v>2</v>
      </c>
      <c r="G29" s="142" t="s">
        <v>83</v>
      </c>
      <c r="H29" s="143">
        <v>0</v>
      </c>
      <c r="I29" s="158">
        <f t="shared" si="1"/>
        <v>2</v>
      </c>
      <c r="J29" s="166">
        <v>38</v>
      </c>
      <c r="K29" s="166">
        <f t="shared" si="3"/>
        <v>76</v>
      </c>
      <c r="L29" s="167">
        <f t="shared" si="4"/>
        <v>185</v>
      </c>
      <c r="M29" s="168">
        <v>0.32</v>
      </c>
      <c r="N29" s="168">
        <f t="shared" si="6"/>
        <v>0.64</v>
      </c>
      <c r="O29" s="166">
        <f t="shared" si="7"/>
        <v>118.4</v>
      </c>
      <c r="P29" s="169">
        <f t="shared" si="8"/>
        <v>194.4</v>
      </c>
      <c r="Q29" s="170"/>
      <c r="R29" s="171"/>
      <c r="S29" s="171"/>
      <c r="T29" s="171"/>
      <c r="U29" s="171"/>
      <c r="V29" s="171"/>
      <c r="W29" s="171"/>
      <c r="X29" s="171"/>
      <c r="Y29" s="171"/>
      <c r="Z29" s="171"/>
    </row>
    <row r="30" spans="1:26" customFormat="1" ht="14.25" customHeight="1" x14ac:dyDescent="0.35">
      <c r="A30" s="163" t="str">
        <f>IF(TRIM(G30)&lt;&gt;"",COUNTA($G$7:G30)&amp;"","")</f>
        <v>17</v>
      </c>
      <c r="B30" s="164"/>
      <c r="C30" s="164"/>
      <c r="D30" s="165"/>
      <c r="E30" s="144" t="s">
        <v>119</v>
      </c>
      <c r="F30" s="141">
        <v>1</v>
      </c>
      <c r="G30" s="142" t="s">
        <v>83</v>
      </c>
      <c r="H30" s="143">
        <v>0</v>
      </c>
      <c r="I30" s="158">
        <f t="shared" si="1"/>
        <v>1</v>
      </c>
      <c r="J30" s="166">
        <v>37</v>
      </c>
      <c r="K30" s="166">
        <f t="shared" si="3"/>
        <v>37</v>
      </c>
      <c r="L30" s="167">
        <f t="shared" si="4"/>
        <v>185</v>
      </c>
      <c r="M30" s="168">
        <v>0.35</v>
      </c>
      <c r="N30" s="168">
        <f t="shared" si="6"/>
        <v>0.35</v>
      </c>
      <c r="O30" s="166">
        <f t="shared" si="7"/>
        <v>64.75</v>
      </c>
      <c r="P30" s="169">
        <f t="shared" si="8"/>
        <v>101.75</v>
      </c>
      <c r="Q30" s="170"/>
      <c r="R30" s="171"/>
      <c r="S30" s="171"/>
      <c r="T30" s="171"/>
      <c r="U30" s="171"/>
      <c r="V30" s="171"/>
      <c r="W30" s="171"/>
      <c r="X30" s="171"/>
      <c r="Y30" s="171"/>
      <c r="Z30" s="171"/>
    </row>
    <row r="31" spans="1:26" customFormat="1" ht="14.25" customHeight="1" x14ac:dyDescent="0.35">
      <c r="A31" s="163" t="str">
        <f>IF(TRIM(G31)&lt;&gt;"",COUNTA($G$7:G31)&amp;"","")</f>
        <v>18</v>
      </c>
      <c r="B31" s="164"/>
      <c r="C31" s="164"/>
      <c r="D31" s="165"/>
      <c r="E31" s="144" t="s">
        <v>96</v>
      </c>
      <c r="F31" s="141">
        <v>18</v>
      </c>
      <c r="G31" s="142" t="s">
        <v>83</v>
      </c>
      <c r="H31" s="143">
        <v>0</v>
      </c>
      <c r="I31" s="158">
        <f t="shared" si="1"/>
        <v>18</v>
      </c>
      <c r="J31" s="166">
        <v>43.18</v>
      </c>
      <c r="K31" s="166">
        <f t="shared" si="3"/>
        <v>777.24</v>
      </c>
      <c r="L31" s="167">
        <f t="shared" si="4"/>
        <v>185</v>
      </c>
      <c r="M31" s="168">
        <v>0.35</v>
      </c>
      <c r="N31" s="168">
        <f t="shared" si="6"/>
        <v>6.3</v>
      </c>
      <c r="O31" s="166">
        <f t="shared" si="7"/>
        <v>1165.5</v>
      </c>
      <c r="P31" s="169">
        <f t="shared" si="8"/>
        <v>1942.74</v>
      </c>
      <c r="Q31" s="170"/>
      <c r="R31" s="171"/>
      <c r="S31" s="171"/>
      <c r="T31" s="171"/>
      <c r="U31" s="171"/>
      <c r="V31" s="171"/>
      <c r="W31" s="171"/>
      <c r="X31" s="171"/>
      <c r="Y31" s="171"/>
      <c r="Z31" s="171"/>
    </row>
    <row r="32" spans="1:26" customFormat="1" ht="14.25" customHeight="1" x14ac:dyDescent="0.35">
      <c r="A32" s="163" t="str">
        <f>IF(TRIM(G32)&lt;&gt;"",COUNTA($G$7:G32)&amp;"","")</f>
        <v>19</v>
      </c>
      <c r="B32" s="164"/>
      <c r="C32" s="164"/>
      <c r="D32" s="165"/>
      <c r="E32" s="144" t="s">
        <v>120</v>
      </c>
      <c r="F32" s="141">
        <v>2</v>
      </c>
      <c r="G32" s="142" t="s">
        <v>83</v>
      </c>
      <c r="H32" s="143">
        <v>0</v>
      </c>
      <c r="I32" s="158">
        <f t="shared" si="1"/>
        <v>2</v>
      </c>
      <c r="J32" s="166">
        <v>48</v>
      </c>
      <c r="K32" s="166">
        <f t="shared" si="3"/>
        <v>96</v>
      </c>
      <c r="L32" s="167">
        <f t="shared" si="4"/>
        <v>185</v>
      </c>
      <c r="M32" s="168">
        <v>0.35</v>
      </c>
      <c r="N32" s="168">
        <f t="shared" si="6"/>
        <v>0.7</v>
      </c>
      <c r="O32" s="166">
        <f t="shared" si="7"/>
        <v>129.5</v>
      </c>
      <c r="P32" s="169">
        <f t="shared" si="8"/>
        <v>225.5</v>
      </c>
      <c r="Q32" s="170"/>
      <c r="R32" s="171"/>
      <c r="S32" s="171"/>
      <c r="T32" s="171"/>
      <c r="U32" s="171"/>
      <c r="V32" s="171"/>
      <c r="W32" s="171"/>
      <c r="X32" s="171"/>
      <c r="Y32" s="171"/>
      <c r="Z32" s="171"/>
    </row>
    <row r="33" spans="1:26" customFormat="1" ht="14.25" customHeight="1" x14ac:dyDescent="0.35">
      <c r="A33" s="163" t="str">
        <f>IF(TRIM(G33)&lt;&gt;"",COUNTA($G$7:G33)&amp;"","")</f>
        <v>20</v>
      </c>
      <c r="B33" s="164"/>
      <c r="C33" s="164"/>
      <c r="D33" s="165"/>
      <c r="E33" s="144" t="s">
        <v>97</v>
      </c>
      <c r="F33" s="141">
        <v>2</v>
      </c>
      <c r="G33" s="142" t="s">
        <v>83</v>
      </c>
      <c r="H33" s="143">
        <v>0</v>
      </c>
      <c r="I33" s="158">
        <f t="shared" si="1"/>
        <v>2</v>
      </c>
      <c r="J33" s="166">
        <v>46</v>
      </c>
      <c r="K33" s="166">
        <f t="shared" si="3"/>
        <v>92</v>
      </c>
      <c r="L33" s="167">
        <f t="shared" si="4"/>
        <v>185</v>
      </c>
      <c r="M33" s="168">
        <v>0.35</v>
      </c>
      <c r="N33" s="168">
        <f t="shared" si="6"/>
        <v>0.7</v>
      </c>
      <c r="O33" s="166">
        <f t="shared" si="7"/>
        <v>129.5</v>
      </c>
      <c r="P33" s="169">
        <f t="shared" si="8"/>
        <v>221.5</v>
      </c>
      <c r="Q33" s="170"/>
      <c r="R33" s="171"/>
      <c r="S33" s="171"/>
      <c r="T33" s="171"/>
      <c r="U33" s="171"/>
      <c r="V33" s="171"/>
      <c r="W33" s="171"/>
      <c r="X33" s="171"/>
      <c r="Y33" s="171"/>
      <c r="Z33" s="171"/>
    </row>
    <row r="34" spans="1:26" customFormat="1" ht="14.25" customHeight="1" x14ac:dyDescent="0.35">
      <c r="A34" s="163" t="str">
        <f>IF(TRIM(G34)&lt;&gt;"",COUNTA($G$7:G34)&amp;"","")</f>
        <v>21</v>
      </c>
      <c r="B34" s="164"/>
      <c r="C34" s="164"/>
      <c r="D34" s="165"/>
      <c r="E34" s="144" t="s">
        <v>98</v>
      </c>
      <c r="F34" s="141">
        <v>1</v>
      </c>
      <c r="G34" s="142" t="s">
        <v>83</v>
      </c>
      <c r="H34" s="143">
        <v>0</v>
      </c>
      <c r="I34" s="158">
        <f t="shared" si="1"/>
        <v>1</v>
      </c>
      <c r="J34" s="166">
        <v>59</v>
      </c>
      <c r="K34" s="166">
        <f t="shared" si="3"/>
        <v>59</v>
      </c>
      <c r="L34" s="167">
        <f t="shared" si="4"/>
        <v>185</v>
      </c>
      <c r="M34" s="168">
        <v>0.38</v>
      </c>
      <c r="N34" s="168">
        <f t="shared" si="6"/>
        <v>0.38</v>
      </c>
      <c r="O34" s="166">
        <f t="shared" si="7"/>
        <v>70.3</v>
      </c>
      <c r="P34" s="169">
        <f t="shared" si="8"/>
        <v>129.30000000000001</v>
      </c>
      <c r="Q34" s="170"/>
      <c r="R34" s="171"/>
      <c r="S34" s="171"/>
      <c r="T34" s="171"/>
      <c r="U34" s="171"/>
      <c r="V34" s="171"/>
      <c r="W34" s="171"/>
      <c r="X34" s="171"/>
      <c r="Y34" s="171"/>
      <c r="Z34" s="171"/>
    </row>
    <row r="35" spans="1:26" customFormat="1" ht="14.25" customHeight="1" x14ac:dyDescent="0.35">
      <c r="A35" s="163" t="str">
        <f>IF(TRIM(G35)&lt;&gt;"",COUNTA($G$7:G35)&amp;"","")</f>
        <v>22</v>
      </c>
      <c r="B35" s="164"/>
      <c r="C35" s="164"/>
      <c r="D35" s="165"/>
      <c r="E35" s="144" t="s">
        <v>121</v>
      </c>
      <c r="F35" s="141">
        <v>5</v>
      </c>
      <c r="G35" s="142" t="s">
        <v>83</v>
      </c>
      <c r="H35" s="143">
        <v>0</v>
      </c>
      <c r="I35" s="158">
        <f t="shared" si="1"/>
        <v>5</v>
      </c>
      <c r="J35" s="166">
        <v>72</v>
      </c>
      <c r="K35" s="166">
        <f t="shared" si="3"/>
        <v>360</v>
      </c>
      <c r="L35" s="167">
        <f t="shared" si="4"/>
        <v>185</v>
      </c>
      <c r="M35" s="168">
        <v>0.42</v>
      </c>
      <c r="N35" s="168">
        <f t="shared" si="6"/>
        <v>2.1</v>
      </c>
      <c r="O35" s="166">
        <f t="shared" si="7"/>
        <v>388.5</v>
      </c>
      <c r="P35" s="169">
        <f t="shared" si="8"/>
        <v>748.5</v>
      </c>
      <c r="Q35" s="170"/>
      <c r="R35" s="171"/>
      <c r="S35" s="171"/>
      <c r="T35" s="171"/>
      <c r="U35" s="171"/>
      <c r="V35" s="171"/>
      <c r="W35" s="171"/>
      <c r="X35" s="171"/>
      <c r="Y35" s="171"/>
      <c r="Z35" s="171"/>
    </row>
    <row r="36" spans="1:26" customFormat="1" ht="14.25" customHeight="1" x14ac:dyDescent="0.35">
      <c r="A36" s="163" t="str">
        <f>IF(TRIM(G36)&lt;&gt;"",COUNTA($G$7:G36)&amp;"","")</f>
        <v>23</v>
      </c>
      <c r="B36" s="164"/>
      <c r="C36" s="164"/>
      <c r="D36" s="165"/>
      <c r="E36" s="144" t="s">
        <v>122</v>
      </c>
      <c r="F36" s="141">
        <v>5</v>
      </c>
      <c r="G36" s="142" t="s">
        <v>83</v>
      </c>
      <c r="H36" s="143">
        <v>0</v>
      </c>
      <c r="I36" s="158">
        <f t="shared" si="1"/>
        <v>5</v>
      </c>
      <c r="J36" s="166">
        <v>78</v>
      </c>
      <c r="K36" s="166">
        <f t="shared" si="3"/>
        <v>390</v>
      </c>
      <c r="L36" s="167">
        <f t="shared" si="4"/>
        <v>185</v>
      </c>
      <c r="M36" s="168">
        <v>0.45</v>
      </c>
      <c r="N36" s="168">
        <f t="shared" si="6"/>
        <v>2.25</v>
      </c>
      <c r="O36" s="166">
        <f t="shared" si="7"/>
        <v>416.25</v>
      </c>
      <c r="P36" s="169">
        <f t="shared" si="8"/>
        <v>806.25</v>
      </c>
      <c r="Q36" s="170"/>
      <c r="R36" s="171"/>
      <c r="S36" s="171"/>
      <c r="T36" s="171"/>
      <c r="U36" s="171"/>
      <c r="V36" s="171"/>
      <c r="W36" s="171"/>
      <c r="X36" s="171"/>
      <c r="Y36" s="171"/>
      <c r="Z36" s="171"/>
    </row>
    <row r="37" spans="1:26" customFormat="1" ht="14.25" customHeight="1" x14ac:dyDescent="0.35">
      <c r="A37" s="163" t="str">
        <f>IF(TRIM(G37)&lt;&gt;"",COUNTA($G$7:G37)&amp;"","")</f>
        <v>24</v>
      </c>
      <c r="B37" s="164"/>
      <c r="C37" s="164"/>
      <c r="D37" s="165"/>
      <c r="E37" s="144" t="s">
        <v>123</v>
      </c>
      <c r="F37" s="141">
        <v>1</v>
      </c>
      <c r="G37" s="142" t="s">
        <v>83</v>
      </c>
      <c r="H37" s="143">
        <v>0</v>
      </c>
      <c r="I37" s="158">
        <f t="shared" si="1"/>
        <v>1</v>
      </c>
      <c r="J37" s="166">
        <v>216.08</v>
      </c>
      <c r="K37" s="166">
        <f t="shared" si="3"/>
        <v>216.08</v>
      </c>
      <c r="L37" s="167">
        <f t="shared" si="4"/>
        <v>185</v>
      </c>
      <c r="M37" s="168">
        <v>0.73</v>
      </c>
      <c r="N37" s="168">
        <f t="shared" si="6"/>
        <v>0.73</v>
      </c>
      <c r="O37" s="166">
        <f t="shared" si="7"/>
        <v>135.04999999999998</v>
      </c>
      <c r="P37" s="169">
        <f t="shared" si="8"/>
        <v>351.13</v>
      </c>
      <c r="Q37" s="170"/>
      <c r="R37" s="171"/>
      <c r="S37" s="171"/>
      <c r="T37" s="171"/>
      <c r="U37" s="171"/>
      <c r="V37" s="171"/>
      <c r="W37" s="171"/>
      <c r="X37" s="171"/>
      <c r="Y37" s="171"/>
      <c r="Z37" s="171"/>
    </row>
    <row r="38" spans="1:26" customFormat="1" ht="14.25" customHeight="1" x14ac:dyDescent="0.35">
      <c r="A38" s="163" t="str">
        <f>IF(TRIM(G38)&lt;&gt;"",COUNTA($G$7:G38)&amp;"","")</f>
        <v>25</v>
      </c>
      <c r="B38" s="164"/>
      <c r="C38" s="164"/>
      <c r="D38" s="165"/>
      <c r="E38" s="144" t="s">
        <v>124</v>
      </c>
      <c r="F38" s="141">
        <v>1</v>
      </c>
      <c r="G38" s="142" t="s">
        <v>83</v>
      </c>
      <c r="H38" s="143">
        <v>0</v>
      </c>
      <c r="I38" s="158">
        <f t="shared" si="1"/>
        <v>1</v>
      </c>
      <c r="J38" s="166">
        <v>491</v>
      </c>
      <c r="K38" s="166">
        <f t="shared" si="3"/>
        <v>491</v>
      </c>
      <c r="L38" s="167">
        <f t="shared" si="4"/>
        <v>185</v>
      </c>
      <c r="M38" s="168">
        <v>0.91</v>
      </c>
      <c r="N38" s="168">
        <f t="shared" si="6"/>
        <v>0.91</v>
      </c>
      <c r="O38" s="166">
        <f t="shared" si="7"/>
        <v>168.35</v>
      </c>
      <c r="P38" s="169">
        <f t="shared" si="8"/>
        <v>659.35</v>
      </c>
      <c r="Q38" s="170"/>
      <c r="R38" s="171"/>
      <c r="S38" s="171"/>
      <c r="T38" s="171"/>
      <c r="U38" s="171"/>
      <c r="V38" s="171"/>
      <c r="W38" s="171"/>
      <c r="X38" s="171"/>
      <c r="Y38" s="171"/>
      <c r="Z38" s="171"/>
    </row>
    <row r="39" spans="1:26" customFormat="1" ht="14.25" customHeight="1" x14ac:dyDescent="0.35">
      <c r="A39" s="163" t="str">
        <f>IF(TRIM(G39)&lt;&gt;"",COUNTA($G$7:G39)&amp;"","")</f>
        <v>26</v>
      </c>
      <c r="B39" s="164"/>
      <c r="C39" s="164"/>
      <c r="D39" s="165"/>
      <c r="E39" s="144" t="s">
        <v>125</v>
      </c>
      <c r="F39" s="141">
        <v>1</v>
      </c>
      <c r="G39" s="142" t="s">
        <v>83</v>
      </c>
      <c r="H39" s="143">
        <v>0</v>
      </c>
      <c r="I39" s="158">
        <f t="shared" si="1"/>
        <v>1</v>
      </c>
      <c r="J39" s="166">
        <v>1012.28</v>
      </c>
      <c r="K39" s="166">
        <f t="shared" si="3"/>
        <v>1012.28</v>
      </c>
      <c r="L39" s="167">
        <f t="shared" si="4"/>
        <v>185</v>
      </c>
      <c r="M39" s="168">
        <v>1.59</v>
      </c>
      <c r="N39" s="168">
        <f t="shared" si="6"/>
        <v>1.59</v>
      </c>
      <c r="O39" s="166">
        <f t="shared" si="7"/>
        <v>294.15000000000003</v>
      </c>
      <c r="P39" s="169">
        <f t="shared" si="8"/>
        <v>1306.43</v>
      </c>
      <c r="Q39" s="170"/>
      <c r="R39" s="171"/>
      <c r="S39" s="171"/>
      <c r="T39" s="171"/>
      <c r="U39" s="171"/>
      <c r="V39" s="171"/>
      <c r="W39" s="171"/>
      <c r="X39" s="171"/>
      <c r="Y39" s="171"/>
      <c r="Z39" s="171"/>
    </row>
    <row r="40" spans="1:26" customFormat="1" ht="14.25" customHeight="1" x14ac:dyDescent="0.35">
      <c r="A40" s="163" t="str">
        <f>IF(TRIM(G40)&lt;&gt;"",COUNTA($G$7:G40)&amp;"","")</f>
        <v>27</v>
      </c>
      <c r="B40" s="164"/>
      <c r="C40" s="164"/>
      <c r="D40" s="165"/>
      <c r="E40" s="144" t="s">
        <v>126</v>
      </c>
      <c r="F40" s="141">
        <v>1</v>
      </c>
      <c r="G40" s="142" t="s">
        <v>83</v>
      </c>
      <c r="H40" s="143">
        <v>0</v>
      </c>
      <c r="I40" s="158">
        <f t="shared" si="1"/>
        <v>1</v>
      </c>
      <c r="J40" s="166">
        <v>2776.46</v>
      </c>
      <c r="K40" s="166">
        <f t="shared" si="3"/>
        <v>2776.46</v>
      </c>
      <c r="L40" s="167">
        <f t="shared" si="4"/>
        <v>185</v>
      </c>
      <c r="M40" s="168">
        <v>2.19</v>
      </c>
      <c r="N40" s="168">
        <f t="shared" si="6"/>
        <v>2.19</v>
      </c>
      <c r="O40" s="166">
        <f t="shared" si="7"/>
        <v>405.15</v>
      </c>
      <c r="P40" s="169">
        <f t="shared" si="8"/>
        <v>3181.61</v>
      </c>
      <c r="Q40" s="170"/>
      <c r="R40" s="171"/>
      <c r="S40" s="171"/>
      <c r="T40" s="171"/>
      <c r="U40" s="171"/>
      <c r="V40" s="171"/>
      <c r="W40" s="171"/>
      <c r="X40" s="171"/>
      <c r="Y40" s="171"/>
      <c r="Z40" s="171"/>
    </row>
    <row r="41" spans="1:26" customFormat="1" ht="14.25" customHeight="1" x14ac:dyDescent="0.35">
      <c r="A41" s="163" t="str">
        <f>IF(TRIM(G41)&lt;&gt;"",COUNTA($G$7:G41)&amp;"","")</f>
        <v/>
      </c>
      <c r="B41" s="164"/>
      <c r="C41" s="164"/>
      <c r="D41" s="165"/>
      <c r="E41" s="145" t="s">
        <v>71</v>
      </c>
      <c r="F41" s="141"/>
      <c r="G41" s="142"/>
      <c r="H41" s="143" t="str">
        <f>IF(F41=0,"",0)</f>
        <v/>
      </c>
      <c r="I41" s="158" t="str">
        <f t="shared" si="1"/>
        <v/>
      </c>
      <c r="J41" s="166" t="str">
        <f t="shared" si="2"/>
        <v/>
      </c>
      <c r="K41" s="166" t="str">
        <f t="shared" si="3"/>
        <v/>
      </c>
      <c r="L41" s="167" t="str">
        <f t="shared" si="4"/>
        <v/>
      </c>
      <c r="M41" s="168" t="str">
        <f t="shared" si="5"/>
        <v/>
      </c>
      <c r="N41" s="168" t="str">
        <f t="shared" si="6"/>
        <v/>
      </c>
      <c r="O41" s="166" t="str">
        <f t="shared" si="7"/>
        <v/>
      </c>
      <c r="P41" s="169" t="str">
        <f t="shared" si="8"/>
        <v/>
      </c>
      <c r="Q41" s="170"/>
      <c r="R41" s="171"/>
      <c r="S41" s="171"/>
      <c r="T41" s="171"/>
      <c r="U41" s="171"/>
      <c r="V41" s="171"/>
      <c r="W41" s="171"/>
      <c r="X41" s="171"/>
      <c r="Y41" s="171"/>
      <c r="Z41" s="171"/>
    </row>
    <row r="42" spans="1:26" customFormat="1" ht="14.25" customHeight="1" x14ac:dyDescent="0.35">
      <c r="A42" s="163" t="str">
        <f>IF(TRIM(G42)&lt;&gt;"",COUNTA($G$7:G42)&amp;"","")</f>
        <v>28</v>
      </c>
      <c r="B42" s="164"/>
      <c r="C42" s="164"/>
      <c r="D42" s="165"/>
      <c r="E42" s="144" t="s">
        <v>127</v>
      </c>
      <c r="F42" s="141">
        <v>1</v>
      </c>
      <c r="G42" s="142" t="s">
        <v>83</v>
      </c>
      <c r="H42" s="143">
        <v>0</v>
      </c>
      <c r="I42" s="158">
        <f t="shared" si="1"/>
        <v>1</v>
      </c>
      <c r="J42" s="166">
        <v>2960</v>
      </c>
      <c r="K42" s="166">
        <f t="shared" si="3"/>
        <v>2960</v>
      </c>
      <c r="L42" s="167">
        <f t="shared" si="4"/>
        <v>185</v>
      </c>
      <c r="M42" s="168">
        <v>5.18</v>
      </c>
      <c r="N42" s="168">
        <f t="shared" si="6"/>
        <v>5.18</v>
      </c>
      <c r="O42" s="166">
        <f t="shared" si="7"/>
        <v>958.3</v>
      </c>
      <c r="P42" s="169">
        <f t="shared" si="8"/>
        <v>3918.3</v>
      </c>
      <c r="Q42" s="170"/>
      <c r="R42" s="171"/>
      <c r="S42" s="171"/>
      <c r="T42" s="171"/>
      <c r="U42" s="171"/>
      <c r="V42" s="171"/>
      <c r="W42" s="171"/>
      <c r="X42" s="171"/>
      <c r="Y42" s="171"/>
      <c r="Z42" s="171"/>
    </row>
    <row r="43" spans="1:26" customFormat="1" ht="14.25" customHeight="1" x14ac:dyDescent="0.35">
      <c r="A43" s="163" t="str">
        <f>IF(TRIM(G43)&lt;&gt;"",COUNTA($G$7:G43)&amp;"","")</f>
        <v>29</v>
      </c>
      <c r="B43" s="164"/>
      <c r="C43" s="164"/>
      <c r="D43" s="165"/>
      <c r="E43" s="144" t="s">
        <v>128</v>
      </c>
      <c r="F43" s="141">
        <v>1</v>
      </c>
      <c r="G43" s="142" t="s">
        <v>83</v>
      </c>
      <c r="H43" s="143">
        <v>0</v>
      </c>
      <c r="I43" s="158">
        <f t="shared" si="1"/>
        <v>1</v>
      </c>
      <c r="J43" s="166">
        <v>2960</v>
      </c>
      <c r="K43" s="166">
        <f t="shared" si="3"/>
        <v>2960</v>
      </c>
      <c r="L43" s="167">
        <f t="shared" si="4"/>
        <v>185</v>
      </c>
      <c r="M43" s="168">
        <v>5.18</v>
      </c>
      <c r="N43" s="168">
        <f t="shared" si="6"/>
        <v>5.18</v>
      </c>
      <c r="O43" s="166">
        <f t="shared" si="7"/>
        <v>958.3</v>
      </c>
      <c r="P43" s="169">
        <f t="shared" si="8"/>
        <v>3918.3</v>
      </c>
      <c r="Q43" s="170"/>
      <c r="R43" s="171"/>
      <c r="S43" s="171"/>
      <c r="T43" s="171"/>
      <c r="U43" s="171"/>
      <c r="V43" s="171"/>
      <c r="W43" s="171"/>
      <c r="X43" s="171"/>
      <c r="Y43" s="171"/>
      <c r="Z43" s="171"/>
    </row>
    <row r="44" spans="1:26" customFormat="1" ht="14.25" customHeight="1" x14ac:dyDescent="0.35">
      <c r="A44" s="163" t="str">
        <f>IF(TRIM(G44)&lt;&gt;"",COUNTA($G$7:G44)&amp;"","")</f>
        <v>30</v>
      </c>
      <c r="B44" s="164"/>
      <c r="C44" s="164"/>
      <c r="D44" s="165"/>
      <c r="E44" s="144" t="s">
        <v>129</v>
      </c>
      <c r="F44" s="141">
        <v>1</v>
      </c>
      <c r="G44" s="142" t="s">
        <v>83</v>
      </c>
      <c r="H44" s="143">
        <v>0</v>
      </c>
      <c r="I44" s="158">
        <f t="shared" si="1"/>
        <v>1</v>
      </c>
      <c r="J44" s="166">
        <v>2960</v>
      </c>
      <c r="K44" s="166">
        <f t="shared" si="3"/>
        <v>2960</v>
      </c>
      <c r="L44" s="167">
        <f t="shared" si="4"/>
        <v>185</v>
      </c>
      <c r="M44" s="168">
        <v>5.18</v>
      </c>
      <c r="N44" s="168">
        <f t="shared" si="6"/>
        <v>5.18</v>
      </c>
      <c r="O44" s="166">
        <f t="shared" si="7"/>
        <v>958.3</v>
      </c>
      <c r="P44" s="169">
        <f t="shared" si="8"/>
        <v>3918.3</v>
      </c>
      <c r="Q44" s="170"/>
      <c r="R44" s="171"/>
      <c r="S44" s="171"/>
      <c r="T44" s="171"/>
      <c r="U44" s="171"/>
      <c r="V44" s="171"/>
      <c r="W44" s="171"/>
      <c r="X44" s="171"/>
      <c r="Y44" s="171"/>
      <c r="Z44" s="171"/>
    </row>
    <row r="45" spans="1:26" customFormat="1" ht="14.25" customHeight="1" x14ac:dyDescent="0.35">
      <c r="A45" s="163" t="str">
        <f>IF(TRIM(G45)&lt;&gt;"",COUNTA($G$7:G45)&amp;"","")</f>
        <v/>
      </c>
      <c r="B45" s="164"/>
      <c r="C45" s="164"/>
      <c r="D45" s="165"/>
      <c r="E45" s="145" t="s">
        <v>72</v>
      </c>
      <c r="F45" s="141"/>
      <c r="G45" s="142"/>
      <c r="H45" s="143" t="str">
        <f>IF(F45=0,"",0)</f>
        <v/>
      </c>
      <c r="I45" s="158" t="str">
        <f t="shared" si="1"/>
        <v/>
      </c>
      <c r="J45" s="166" t="str">
        <f t="shared" si="2"/>
        <v/>
      </c>
      <c r="K45" s="166" t="str">
        <f t="shared" si="3"/>
        <v/>
      </c>
      <c r="L45" s="167" t="str">
        <f t="shared" si="4"/>
        <v/>
      </c>
      <c r="M45" s="168" t="str">
        <f t="shared" si="5"/>
        <v/>
      </c>
      <c r="N45" s="168" t="str">
        <f t="shared" si="6"/>
        <v/>
      </c>
      <c r="O45" s="166" t="str">
        <f t="shared" si="7"/>
        <v/>
      </c>
      <c r="P45" s="169" t="str">
        <f t="shared" si="8"/>
        <v/>
      </c>
      <c r="Q45" s="170"/>
      <c r="R45" s="171"/>
      <c r="S45" s="171"/>
      <c r="T45" s="171"/>
      <c r="U45" s="171"/>
      <c r="V45" s="171"/>
      <c r="W45" s="171"/>
      <c r="X45" s="171"/>
      <c r="Y45" s="171"/>
      <c r="Z45" s="171"/>
    </row>
    <row r="46" spans="1:26" customFormat="1" ht="14.25" customHeight="1" x14ac:dyDescent="0.35">
      <c r="A46" s="163" t="str">
        <f>IF(TRIM(G46)&lt;&gt;"",COUNTA($G$7:G46)&amp;"","")</f>
        <v>31</v>
      </c>
      <c r="B46" s="164"/>
      <c r="C46" s="164"/>
      <c r="D46" s="173"/>
      <c r="E46" s="202" t="s">
        <v>130</v>
      </c>
      <c r="F46" s="201">
        <v>1</v>
      </c>
      <c r="G46" s="142" t="s">
        <v>83</v>
      </c>
      <c r="H46" s="143">
        <v>0</v>
      </c>
      <c r="I46" s="158">
        <f t="shared" si="1"/>
        <v>1</v>
      </c>
      <c r="J46" s="166">
        <v>107.56</v>
      </c>
      <c r="K46" s="166">
        <f t="shared" si="3"/>
        <v>107.56</v>
      </c>
      <c r="L46" s="167">
        <f t="shared" si="4"/>
        <v>185</v>
      </c>
      <c r="M46" s="168">
        <v>0.63</v>
      </c>
      <c r="N46" s="168">
        <f t="shared" si="6"/>
        <v>0.63</v>
      </c>
      <c r="O46" s="166">
        <f t="shared" si="7"/>
        <v>116.55</v>
      </c>
      <c r="P46" s="169">
        <f t="shared" si="8"/>
        <v>224.11</v>
      </c>
      <c r="Q46" s="170"/>
      <c r="R46" s="171"/>
      <c r="S46" s="171"/>
      <c r="T46" s="171"/>
      <c r="U46" s="171"/>
      <c r="V46" s="171"/>
      <c r="W46" s="171"/>
      <c r="X46" s="171"/>
      <c r="Y46" s="171"/>
      <c r="Z46" s="171"/>
    </row>
    <row r="47" spans="1:26" customFormat="1" ht="14.25" customHeight="1" x14ac:dyDescent="0.35">
      <c r="A47" s="163" t="str">
        <f>IF(TRIM(G47)&lt;&gt;"",COUNTA($G$7:G47)&amp;"","")</f>
        <v>32</v>
      </c>
      <c r="B47" s="164"/>
      <c r="C47" s="164"/>
      <c r="D47" s="165"/>
      <c r="E47" s="202" t="s">
        <v>131</v>
      </c>
      <c r="F47" s="201">
        <v>1</v>
      </c>
      <c r="G47" s="142" t="s">
        <v>83</v>
      </c>
      <c r="H47" s="143">
        <v>0</v>
      </c>
      <c r="I47" s="158">
        <f t="shared" si="1"/>
        <v>1</v>
      </c>
      <c r="J47" s="166">
        <v>124.95</v>
      </c>
      <c r="K47" s="166">
        <f t="shared" si="3"/>
        <v>124.95</v>
      </c>
      <c r="L47" s="167">
        <f t="shared" si="4"/>
        <v>185</v>
      </c>
      <c r="M47" s="168">
        <v>0.66</v>
      </c>
      <c r="N47" s="168">
        <f t="shared" si="6"/>
        <v>0.66</v>
      </c>
      <c r="O47" s="166">
        <f t="shared" si="7"/>
        <v>122.10000000000001</v>
      </c>
      <c r="P47" s="169">
        <f t="shared" si="8"/>
        <v>247.05</v>
      </c>
      <c r="Q47" s="170"/>
      <c r="R47" s="171"/>
      <c r="S47" s="171"/>
      <c r="T47" s="171"/>
      <c r="U47" s="171"/>
      <c r="V47" s="171"/>
      <c r="W47" s="171"/>
      <c r="X47" s="171"/>
      <c r="Y47" s="171"/>
      <c r="Z47" s="171"/>
    </row>
    <row r="48" spans="1:26" customFormat="1" ht="14.25" customHeight="1" x14ac:dyDescent="0.35">
      <c r="A48" s="163" t="str">
        <f>IF(TRIM(G48)&lt;&gt;"",COUNTA($G$7:G48)&amp;"","")</f>
        <v>33</v>
      </c>
      <c r="B48" s="164"/>
      <c r="C48" s="164"/>
      <c r="D48" s="173" t="s">
        <v>172</v>
      </c>
      <c r="E48" s="200" t="s">
        <v>132</v>
      </c>
      <c r="F48" s="201">
        <v>6</v>
      </c>
      <c r="G48" s="142" t="s">
        <v>83</v>
      </c>
      <c r="H48" s="143">
        <v>0</v>
      </c>
      <c r="I48" s="158">
        <f t="shared" si="1"/>
        <v>6</v>
      </c>
      <c r="J48" s="166">
        <v>135.18</v>
      </c>
      <c r="K48" s="166">
        <f t="shared" si="3"/>
        <v>811.08</v>
      </c>
      <c r="L48" s="167">
        <f t="shared" si="4"/>
        <v>185</v>
      </c>
      <c r="M48" s="168">
        <v>0.68</v>
      </c>
      <c r="N48" s="168">
        <f t="shared" si="6"/>
        <v>4.08</v>
      </c>
      <c r="O48" s="166">
        <f t="shared" si="7"/>
        <v>754.80000000000007</v>
      </c>
      <c r="P48" s="169">
        <f t="shared" si="8"/>
        <v>1565.88</v>
      </c>
      <c r="Q48" s="170"/>
      <c r="R48" s="171"/>
      <c r="S48" s="171"/>
      <c r="T48" s="171"/>
      <c r="U48" s="171"/>
      <c r="V48" s="171"/>
      <c r="W48" s="171"/>
      <c r="X48" s="171"/>
      <c r="Y48" s="171"/>
      <c r="Z48" s="171"/>
    </row>
    <row r="49" spans="1:26" customFormat="1" ht="14.25" customHeight="1" x14ac:dyDescent="0.35">
      <c r="A49" s="163" t="str">
        <f>IF(TRIM(G49)&lt;&gt;"",COUNTA($G$7:G49)&amp;"","")</f>
        <v>34</v>
      </c>
      <c r="B49" s="164"/>
      <c r="C49" s="164"/>
      <c r="D49" s="173"/>
      <c r="E49" s="202" t="s">
        <v>133</v>
      </c>
      <c r="F49" s="201">
        <v>4</v>
      </c>
      <c r="G49" s="142" t="s">
        <v>83</v>
      </c>
      <c r="H49" s="143">
        <v>0</v>
      </c>
      <c r="I49" s="158">
        <f t="shared" si="1"/>
        <v>4</v>
      </c>
      <c r="J49" s="166">
        <v>196.3</v>
      </c>
      <c r="K49" s="166">
        <f t="shared" si="3"/>
        <v>785.2</v>
      </c>
      <c r="L49" s="167">
        <f t="shared" si="4"/>
        <v>185</v>
      </c>
      <c r="M49" s="168">
        <v>0.86</v>
      </c>
      <c r="N49" s="168">
        <f t="shared" si="6"/>
        <v>3.44</v>
      </c>
      <c r="O49" s="166">
        <f t="shared" si="7"/>
        <v>636.4</v>
      </c>
      <c r="P49" s="169">
        <f t="shared" si="8"/>
        <v>1421.6</v>
      </c>
      <c r="Q49" s="170"/>
      <c r="R49" s="171"/>
      <c r="S49" s="171"/>
      <c r="T49" s="171"/>
      <c r="U49" s="171"/>
      <c r="V49" s="171"/>
      <c r="W49" s="171"/>
      <c r="X49" s="171"/>
      <c r="Y49" s="171"/>
      <c r="Z49" s="171"/>
    </row>
    <row r="50" spans="1:26" customFormat="1" ht="14.25" customHeight="1" x14ac:dyDescent="0.35">
      <c r="A50" s="163" t="str">
        <f>IF(TRIM(G50)&lt;&gt;"",COUNTA($G$7:G50)&amp;"","")</f>
        <v/>
      </c>
      <c r="B50" s="164"/>
      <c r="C50" s="164"/>
      <c r="D50" s="165"/>
      <c r="E50" s="145" t="s">
        <v>73</v>
      </c>
      <c r="F50" s="141"/>
      <c r="G50" s="142"/>
      <c r="H50" s="143" t="str">
        <f>IF(F50=0,"",0)</f>
        <v/>
      </c>
      <c r="I50" s="158" t="str">
        <f t="shared" si="1"/>
        <v/>
      </c>
      <c r="J50" s="166" t="str">
        <f t="shared" si="2"/>
        <v/>
      </c>
      <c r="K50" s="166" t="str">
        <f t="shared" si="3"/>
        <v/>
      </c>
      <c r="L50" s="167" t="str">
        <f t="shared" si="4"/>
        <v/>
      </c>
      <c r="M50" s="168" t="str">
        <f t="shared" si="5"/>
        <v/>
      </c>
      <c r="N50" s="168" t="str">
        <f t="shared" si="6"/>
        <v/>
      </c>
      <c r="O50" s="166" t="str">
        <f t="shared" si="7"/>
        <v/>
      </c>
      <c r="P50" s="169" t="str">
        <f t="shared" si="8"/>
        <v/>
      </c>
      <c r="Q50" s="170"/>
      <c r="R50" s="171"/>
      <c r="S50" s="171"/>
      <c r="T50" s="171"/>
      <c r="U50" s="171"/>
      <c r="V50" s="171"/>
      <c r="W50" s="171"/>
      <c r="X50" s="171"/>
      <c r="Y50" s="171"/>
      <c r="Z50" s="171"/>
    </row>
    <row r="51" spans="1:26" customFormat="1" ht="14.25" customHeight="1" x14ac:dyDescent="0.35">
      <c r="A51" s="163" t="str">
        <f>IF(TRIM(G51)&lt;&gt;"",COUNTA($G$7:G51)&amp;"","")</f>
        <v>35</v>
      </c>
      <c r="B51" s="164"/>
      <c r="C51" s="164"/>
      <c r="D51" s="173"/>
      <c r="E51" s="144" t="s">
        <v>134</v>
      </c>
      <c r="F51" s="148">
        <v>1</v>
      </c>
      <c r="G51" s="142" t="s">
        <v>83</v>
      </c>
      <c r="H51" s="143">
        <v>0</v>
      </c>
      <c r="I51" s="158">
        <f t="shared" si="1"/>
        <v>1</v>
      </c>
      <c r="J51" s="166">
        <v>212.06</v>
      </c>
      <c r="K51" s="166">
        <f t="shared" si="3"/>
        <v>212.06</v>
      </c>
      <c r="L51" s="167">
        <f t="shared" si="4"/>
        <v>185</v>
      </c>
      <c r="M51" s="168">
        <v>0.93</v>
      </c>
      <c r="N51" s="168">
        <f t="shared" si="6"/>
        <v>0.93</v>
      </c>
      <c r="O51" s="166">
        <f t="shared" si="7"/>
        <v>172.05</v>
      </c>
      <c r="P51" s="169">
        <f t="shared" si="8"/>
        <v>384.11</v>
      </c>
      <c r="Q51" s="170"/>
      <c r="R51" s="171"/>
      <c r="S51" s="171"/>
      <c r="T51" s="171"/>
      <c r="U51" s="171"/>
      <c r="V51" s="171"/>
      <c r="W51" s="171"/>
      <c r="X51" s="171"/>
      <c r="Y51" s="171"/>
      <c r="Z51" s="171"/>
    </row>
    <row r="52" spans="1:26" customFormat="1" ht="14.25" customHeight="1" x14ac:dyDescent="0.35">
      <c r="A52" s="163" t="str">
        <f>IF(TRIM(G52)&lt;&gt;"",COUNTA($G$7:G52)&amp;"","")</f>
        <v>36</v>
      </c>
      <c r="B52" s="164"/>
      <c r="C52" s="164"/>
      <c r="D52" s="165"/>
      <c r="E52" s="144" t="s">
        <v>135</v>
      </c>
      <c r="F52" s="148">
        <v>1</v>
      </c>
      <c r="G52" s="142" t="s">
        <v>83</v>
      </c>
      <c r="H52" s="143">
        <v>0</v>
      </c>
      <c r="I52" s="158">
        <f t="shared" si="1"/>
        <v>1</v>
      </c>
      <c r="J52" s="166">
        <v>426.89</v>
      </c>
      <c r="K52" s="166">
        <f t="shared" si="3"/>
        <v>426.89</v>
      </c>
      <c r="L52" s="167">
        <f t="shared" si="4"/>
        <v>185</v>
      </c>
      <c r="M52" s="168">
        <v>1.89</v>
      </c>
      <c r="N52" s="168">
        <f t="shared" si="6"/>
        <v>1.89</v>
      </c>
      <c r="O52" s="166">
        <f t="shared" si="7"/>
        <v>349.65</v>
      </c>
      <c r="P52" s="169">
        <f t="shared" si="8"/>
        <v>776.54</v>
      </c>
      <c r="Q52" s="170"/>
      <c r="R52" s="171"/>
      <c r="S52" s="171"/>
      <c r="T52" s="171"/>
      <c r="U52" s="171"/>
      <c r="V52" s="171"/>
      <c r="W52" s="171"/>
      <c r="X52" s="171"/>
      <c r="Y52" s="171"/>
      <c r="Z52" s="171"/>
    </row>
    <row r="53" spans="1:26" customFormat="1" ht="14.25" customHeight="1" x14ac:dyDescent="0.35">
      <c r="A53" s="163" t="str">
        <f>IF(TRIM(G53)&lt;&gt;"",COUNTA($G$7:G53)&amp;"","")</f>
        <v>37</v>
      </c>
      <c r="B53" s="164"/>
      <c r="C53" s="164"/>
      <c r="D53" s="165"/>
      <c r="E53" s="144" t="s">
        <v>136</v>
      </c>
      <c r="F53" s="148">
        <v>1</v>
      </c>
      <c r="G53" s="142" t="s">
        <v>83</v>
      </c>
      <c r="H53" s="143">
        <v>0</v>
      </c>
      <c r="I53" s="158">
        <f t="shared" si="1"/>
        <v>1</v>
      </c>
      <c r="J53" s="166">
        <v>1035.95</v>
      </c>
      <c r="K53" s="166">
        <f t="shared" si="3"/>
        <v>1035.95</v>
      </c>
      <c r="L53" s="167">
        <f t="shared" si="4"/>
        <v>185</v>
      </c>
      <c r="M53" s="168">
        <v>3.18</v>
      </c>
      <c r="N53" s="168">
        <f t="shared" si="6"/>
        <v>3.18</v>
      </c>
      <c r="O53" s="166">
        <f t="shared" si="7"/>
        <v>588.30000000000007</v>
      </c>
      <c r="P53" s="169">
        <f t="shared" si="8"/>
        <v>1624.25</v>
      </c>
      <c r="Q53" s="170"/>
      <c r="R53" s="171"/>
      <c r="S53" s="171"/>
      <c r="T53" s="171"/>
      <c r="U53" s="171"/>
      <c r="V53" s="171"/>
      <c r="W53" s="171"/>
      <c r="X53" s="171"/>
      <c r="Y53" s="171"/>
      <c r="Z53" s="171"/>
    </row>
    <row r="54" spans="1:26" customFormat="1" ht="14.25" customHeight="1" x14ac:dyDescent="0.35">
      <c r="A54" s="163" t="str">
        <f>IF(TRIM(G54)&lt;&gt;"",COUNTA($G$7:G54)&amp;"","")</f>
        <v>38</v>
      </c>
      <c r="B54" s="164"/>
      <c r="C54" s="164"/>
      <c r="D54" s="165"/>
      <c r="E54" s="144" t="s">
        <v>137</v>
      </c>
      <c r="F54" s="148">
        <v>1</v>
      </c>
      <c r="G54" s="142" t="s">
        <v>83</v>
      </c>
      <c r="H54" s="143">
        <v>0</v>
      </c>
      <c r="I54" s="158">
        <f t="shared" si="1"/>
        <v>1</v>
      </c>
      <c r="J54" s="166">
        <v>2400.87</v>
      </c>
      <c r="K54" s="166">
        <f t="shared" si="3"/>
        <v>2400.87</v>
      </c>
      <c r="L54" s="167">
        <f t="shared" si="4"/>
        <v>185</v>
      </c>
      <c r="M54" s="168">
        <v>4.46</v>
      </c>
      <c r="N54" s="168">
        <f t="shared" si="6"/>
        <v>4.46</v>
      </c>
      <c r="O54" s="166">
        <f t="shared" si="7"/>
        <v>825.1</v>
      </c>
      <c r="P54" s="169">
        <f t="shared" si="8"/>
        <v>3225.97</v>
      </c>
      <c r="Q54" s="170"/>
      <c r="R54" s="171"/>
      <c r="S54" s="171"/>
      <c r="T54" s="171"/>
      <c r="U54" s="171"/>
      <c r="V54" s="171"/>
      <c r="W54" s="171"/>
      <c r="X54" s="171"/>
      <c r="Y54" s="171"/>
      <c r="Z54" s="171"/>
    </row>
    <row r="55" spans="1:26" customFormat="1" ht="14.25" customHeight="1" x14ac:dyDescent="0.35">
      <c r="A55" s="163" t="str">
        <f>IF(TRIM(G55)&lt;&gt;"",COUNTA($G$7:G55)&amp;"","")</f>
        <v>39</v>
      </c>
      <c r="B55" s="164"/>
      <c r="C55" s="164"/>
      <c r="D55" s="165"/>
      <c r="E55" s="144" t="s">
        <v>138</v>
      </c>
      <c r="F55" s="148">
        <v>1</v>
      </c>
      <c r="G55" s="142" t="s">
        <v>83</v>
      </c>
      <c r="H55" s="143">
        <v>0</v>
      </c>
      <c r="I55" s="158">
        <f t="shared" si="1"/>
        <v>1</v>
      </c>
      <c r="J55" s="166">
        <v>3900</v>
      </c>
      <c r="K55" s="166">
        <f t="shared" si="3"/>
        <v>3900</v>
      </c>
      <c r="L55" s="167">
        <f t="shared" si="4"/>
        <v>185</v>
      </c>
      <c r="M55" s="168">
        <v>5.95</v>
      </c>
      <c r="N55" s="168">
        <f t="shared" si="6"/>
        <v>5.95</v>
      </c>
      <c r="O55" s="166">
        <f t="shared" si="7"/>
        <v>1100.75</v>
      </c>
      <c r="P55" s="169">
        <f t="shared" si="8"/>
        <v>5000.75</v>
      </c>
      <c r="Q55" s="170"/>
      <c r="R55" s="171"/>
      <c r="S55" s="171"/>
      <c r="T55" s="171"/>
      <c r="U55" s="171"/>
      <c r="V55" s="171"/>
      <c r="W55" s="171"/>
      <c r="X55" s="171"/>
      <c r="Y55" s="171"/>
      <c r="Z55" s="171"/>
    </row>
    <row r="56" spans="1:26" customFormat="1" ht="14.25" customHeight="1" x14ac:dyDescent="0.35">
      <c r="A56" s="163" t="str">
        <f>IF(TRIM(G56)&lt;&gt;"",COUNTA($G$7:G56)&amp;"","")</f>
        <v>40</v>
      </c>
      <c r="B56" s="164"/>
      <c r="C56" s="164"/>
      <c r="D56" s="165"/>
      <c r="E56" s="144" t="s">
        <v>139</v>
      </c>
      <c r="F56" s="148">
        <v>1</v>
      </c>
      <c r="G56" s="142" t="s">
        <v>83</v>
      </c>
      <c r="H56" s="143">
        <v>0</v>
      </c>
      <c r="I56" s="158">
        <f t="shared" si="1"/>
        <v>1</v>
      </c>
      <c r="J56" s="166">
        <v>334.99</v>
      </c>
      <c r="K56" s="166">
        <f t="shared" si="3"/>
        <v>334.99</v>
      </c>
      <c r="L56" s="167">
        <f t="shared" si="4"/>
        <v>185</v>
      </c>
      <c r="M56" s="168">
        <v>1.24</v>
      </c>
      <c r="N56" s="168">
        <f t="shared" si="6"/>
        <v>1.24</v>
      </c>
      <c r="O56" s="166">
        <f t="shared" si="7"/>
        <v>229.4</v>
      </c>
      <c r="P56" s="169">
        <f t="shared" si="8"/>
        <v>564.39</v>
      </c>
      <c r="Q56" s="170"/>
      <c r="R56" s="171"/>
      <c r="S56" s="171"/>
      <c r="T56" s="171"/>
      <c r="U56" s="171"/>
      <c r="V56" s="171"/>
      <c r="W56" s="171"/>
      <c r="X56" s="171"/>
      <c r="Y56" s="171"/>
      <c r="Z56" s="171"/>
    </row>
    <row r="57" spans="1:26" customFormat="1" ht="14.25" customHeight="1" x14ac:dyDescent="0.35">
      <c r="A57" s="163" t="str">
        <f>IF(TRIM(G57)&lt;&gt;"",COUNTA($G$7:G57)&amp;"","")</f>
        <v/>
      </c>
      <c r="B57" s="164"/>
      <c r="C57" s="164"/>
      <c r="D57" s="165"/>
      <c r="E57" s="150" t="s">
        <v>99</v>
      </c>
      <c r="F57" s="141"/>
      <c r="G57" s="142"/>
      <c r="H57" s="143" t="str">
        <f>IF(F57=0,"",0)</f>
        <v/>
      </c>
      <c r="I57" s="158" t="str">
        <f t="shared" si="1"/>
        <v/>
      </c>
      <c r="J57" s="166" t="str">
        <f t="shared" si="2"/>
        <v/>
      </c>
      <c r="K57" s="166" t="str">
        <f t="shared" si="3"/>
        <v/>
      </c>
      <c r="L57" s="167" t="str">
        <f t="shared" si="4"/>
        <v/>
      </c>
      <c r="M57" s="168" t="str">
        <f t="shared" si="5"/>
        <v/>
      </c>
      <c r="N57" s="168" t="str">
        <f t="shared" si="6"/>
        <v/>
      </c>
      <c r="O57" s="166" t="str">
        <f t="shared" si="7"/>
        <v/>
      </c>
      <c r="P57" s="169" t="str">
        <f t="shared" si="8"/>
        <v/>
      </c>
      <c r="Q57" s="170"/>
      <c r="R57" s="171"/>
      <c r="S57" s="171"/>
      <c r="T57" s="171"/>
      <c r="U57" s="171"/>
      <c r="V57" s="171"/>
      <c r="W57" s="171"/>
      <c r="X57" s="171"/>
      <c r="Y57" s="171"/>
      <c r="Z57" s="171"/>
    </row>
    <row r="58" spans="1:26" customFormat="1" ht="14.25" customHeight="1" x14ac:dyDescent="0.35">
      <c r="A58" s="163" t="str">
        <f>IF(TRIM(G58)&lt;&gt;"",COUNTA($G$7:G58)&amp;"","")</f>
        <v>41</v>
      </c>
      <c r="B58" s="164"/>
      <c r="C58" s="164"/>
      <c r="D58" s="165"/>
      <c r="E58" s="144" t="s">
        <v>140</v>
      </c>
      <c r="F58" s="148">
        <v>60</v>
      </c>
      <c r="G58" s="142" t="s">
        <v>56</v>
      </c>
      <c r="H58" s="143">
        <v>0.1</v>
      </c>
      <c r="I58" s="158">
        <f t="shared" si="1"/>
        <v>66</v>
      </c>
      <c r="J58" s="166">
        <v>1.1310899999999999</v>
      </c>
      <c r="K58" s="166">
        <f t="shared" si="3"/>
        <v>74.651939999999996</v>
      </c>
      <c r="L58" s="167">
        <f t="shared" si="4"/>
        <v>185</v>
      </c>
      <c r="M58" s="168">
        <v>0.01</v>
      </c>
      <c r="N58" s="168">
        <f t="shared" si="6"/>
        <v>0.66</v>
      </c>
      <c r="O58" s="166">
        <f t="shared" si="7"/>
        <v>122.10000000000001</v>
      </c>
      <c r="P58" s="169">
        <f t="shared" si="8"/>
        <v>196.75193999999999</v>
      </c>
      <c r="Q58" s="170"/>
      <c r="R58" s="171"/>
      <c r="S58" s="171"/>
      <c r="T58" s="171"/>
      <c r="U58" s="171"/>
      <c r="V58" s="171"/>
      <c r="W58" s="171"/>
      <c r="X58" s="171"/>
      <c r="Y58" s="171"/>
      <c r="Z58" s="171"/>
    </row>
    <row r="59" spans="1:26" customFormat="1" ht="14.25" customHeight="1" x14ac:dyDescent="0.35">
      <c r="A59" s="163" t="str">
        <f>IF(TRIM(G59)&lt;&gt;"",COUNTA($G$7:G59)&amp;"","")</f>
        <v>42</v>
      </c>
      <c r="B59" s="164"/>
      <c r="C59" s="164"/>
      <c r="D59" s="165"/>
      <c r="E59" s="144" t="s">
        <v>141</v>
      </c>
      <c r="F59" s="148">
        <v>10</v>
      </c>
      <c r="G59" s="142" t="s">
        <v>56</v>
      </c>
      <c r="H59" s="143">
        <v>0.1</v>
      </c>
      <c r="I59" s="158">
        <f t="shared" si="1"/>
        <v>11</v>
      </c>
      <c r="J59" s="166">
        <v>1.7308800000000002</v>
      </c>
      <c r="K59" s="166">
        <f t="shared" si="3"/>
        <v>19.039680000000001</v>
      </c>
      <c r="L59" s="167">
        <f t="shared" si="4"/>
        <v>185</v>
      </c>
      <c r="M59" s="168">
        <v>1.0999999999999999E-2</v>
      </c>
      <c r="N59" s="168">
        <f t="shared" si="6"/>
        <v>0.121</v>
      </c>
      <c r="O59" s="166">
        <f t="shared" si="7"/>
        <v>22.384999999999998</v>
      </c>
      <c r="P59" s="169">
        <f t="shared" si="8"/>
        <v>41.424679999999995</v>
      </c>
      <c r="Q59" s="170"/>
      <c r="R59" s="171"/>
      <c r="S59" s="171"/>
      <c r="T59" s="171"/>
      <c r="U59" s="171"/>
      <c r="V59" s="171"/>
      <c r="W59" s="171"/>
      <c r="X59" s="171"/>
      <c r="Y59" s="171"/>
      <c r="Z59" s="171"/>
    </row>
    <row r="60" spans="1:26" customFormat="1" ht="14.25" customHeight="1" x14ac:dyDescent="0.35">
      <c r="A60" s="163" t="str">
        <f>IF(TRIM(G60)&lt;&gt;"",COUNTA($G$7:G60)&amp;"","")</f>
        <v>43</v>
      </c>
      <c r="B60" s="164"/>
      <c r="C60" s="164"/>
      <c r="D60" s="173"/>
      <c r="E60" s="144" t="s">
        <v>195</v>
      </c>
      <c r="F60" s="148">
        <v>1</v>
      </c>
      <c r="G60" s="142" t="s">
        <v>83</v>
      </c>
      <c r="H60" s="143">
        <v>0</v>
      </c>
      <c r="I60" s="158">
        <f t="shared" si="1"/>
        <v>1</v>
      </c>
      <c r="J60" s="166">
        <v>89.3</v>
      </c>
      <c r="K60" s="166">
        <f t="shared" si="3"/>
        <v>89.3</v>
      </c>
      <c r="L60" s="167">
        <f t="shared" si="4"/>
        <v>185</v>
      </c>
      <c r="M60" s="168">
        <v>0.78</v>
      </c>
      <c r="N60" s="168">
        <f t="shared" si="6"/>
        <v>0.78</v>
      </c>
      <c r="O60" s="166">
        <f t="shared" si="7"/>
        <v>144.30000000000001</v>
      </c>
      <c r="P60" s="169">
        <f t="shared" si="8"/>
        <v>233.60000000000002</v>
      </c>
      <c r="Q60" s="170"/>
      <c r="R60" s="171"/>
      <c r="S60" s="171"/>
      <c r="T60" s="171"/>
      <c r="U60" s="171"/>
      <c r="V60" s="171"/>
      <c r="W60" s="171"/>
      <c r="X60" s="171"/>
      <c r="Y60" s="171"/>
      <c r="Z60" s="171"/>
    </row>
    <row r="61" spans="1:26" customFormat="1" ht="14.25" customHeight="1" x14ac:dyDescent="0.35">
      <c r="A61" s="163" t="str">
        <f>IF(TRIM(G61)&lt;&gt;"",COUNTA($G$7:G61)&amp;"","")</f>
        <v/>
      </c>
      <c r="B61" s="164"/>
      <c r="C61" s="164"/>
      <c r="D61" s="165"/>
      <c r="E61" s="151" t="s">
        <v>74</v>
      </c>
      <c r="F61" s="141"/>
      <c r="G61" s="142"/>
      <c r="H61" s="143" t="str">
        <f t="shared" ref="H61:H62" si="9">IF(F61=0,"",0)</f>
        <v/>
      </c>
      <c r="I61" s="158" t="str">
        <f t="shared" si="1"/>
        <v/>
      </c>
      <c r="J61" s="166" t="str">
        <f t="shared" si="2"/>
        <v/>
      </c>
      <c r="K61" s="166" t="str">
        <f t="shared" si="3"/>
        <v/>
      </c>
      <c r="L61" s="167" t="str">
        <f t="shared" si="4"/>
        <v/>
      </c>
      <c r="M61" s="168" t="str">
        <f t="shared" si="5"/>
        <v/>
      </c>
      <c r="N61" s="168" t="str">
        <f t="shared" si="6"/>
        <v/>
      </c>
      <c r="O61" s="166" t="str">
        <f t="shared" si="7"/>
        <v/>
      </c>
      <c r="P61" s="169" t="str">
        <f t="shared" si="8"/>
        <v/>
      </c>
      <c r="Q61" s="170"/>
      <c r="R61" s="171"/>
      <c r="S61" s="171"/>
      <c r="T61" s="171"/>
      <c r="U61" s="171"/>
      <c r="V61" s="171"/>
      <c r="W61" s="171"/>
      <c r="X61" s="171"/>
      <c r="Y61" s="171"/>
      <c r="Z61" s="171"/>
    </row>
    <row r="62" spans="1:26" customFormat="1" ht="14.25" customHeight="1" x14ac:dyDescent="0.35">
      <c r="A62" s="163" t="str">
        <f>IF(TRIM(G62)&lt;&gt;"",COUNTA($G$7:G62)&amp;"","")</f>
        <v/>
      </c>
      <c r="B62" s="164"/>
      <c r="C62" s="164"/>
      <c r="D62" s="165"/>
      <c r="E62" s="140" t="s">
        <v>67</v>
      </c>
      <c r="F62" s="141"/>
      <c r="G62" s="142"/>
      <c r="H62" s="143" t="str">
        <f t="shared" si="9"/>
        <v/>
      </c>
      <c r="I62" s="158" t="str">
        <f t="shared" si="1"/>
        <v/>
      </c>
      <c r="J62" s="166" t="str">
        <f t="shared" si="2"/>
        <v/>
      </c>
      <c r="K62" s="166" t="str">
        <f t="shared" si="3"/>
        <v/>
      </c>
      <c r="L62" s="167" t="str">
        <f t="shared" si="4"/>
        <v/>
      </c>
      <c r="M62" s="168" t="str">
        <f t="shared" si="5"/>
        <v/>
      </c>
      <c r="N62" s="168" t="str">
        <f t="shared" si="6"/>
        <v/>
      </c>
      <c r="O62" s="166" t="str">
        <f t="shared" si="7"/>
        <v/>
      </c>
      <c r="P62" s="169" t="str">
        <f t="shared" si="8"/>
        <v/>
      </c>
      <c r="Q62" s="170"/>
      <c r="R62" s="171"/>
      <c r="S62" s="171"/>
      <c r="T62" s="171"/>
      <c r="U62" s="171"/>
      <c r="V62" s="171"/>
      <c r="W62" s="171"/>
      <c r="X62" s="171"/>
      <c r="Y62" s="171"/>
      <c r="Z62" s="171"/>
    </row>
    <row r="63" spans="1:26" customFormat="1" ht="14.25" customHeight="1" x14ac:dyDescent="0.35">
      <c r="A63" s="163" t="str">
        <f>IF(TRIM(G63)&lt;&gt;"",COUNTA($G$7:G63)&amp;"","")</f>
        <v>44</v>
      </c>
      <c r="B63" s="164"/>
      <c r="C63" s="164"/>
      <c r="D63" s="165"/>
      <c r="E63" s="144" t="s">
        <v>86</v>
      </c>
      <c r="F63" s="141">
        <v>769</v>
      </c>
      <c r="G63" s="142" t="s">
        <v>56</v>
      </c>
      <c r="H63" s="143">
        <v>0.05</v>
      </c>
      <c r="I63" s="158">
        <f t="shared" si="1"/>
        <v>807.45</v>
      </c>
      <c r="J63" s="166">
        <v>0.95609999999999995</v>
      </c>
      <c r="K63" s="166">
        <f t="shared" si="3"/>
        <v>772.00294499999995</v>
      </c>
      <c r="L63" s="167">
        <f t="shared" si="4"/>
        <v>185</v>
      </c>
      <c r="M63" s="168">
        <v>4.7E-2</v>
      </c>
      <c r="N63" s="168">
        <f t="shared" si="6"/>
        <v>37.950150000000001</v>
      </c>
      <c r="O63" s="166">
        <f t="shared" si="7"/>
        <v>7020.7777500000002</v>
      </c>
      <c r="P63" s="169">
        <f t="shared" si="8"/>
        <v>7792.7806950000004</v>
      </c>
      <c r="Q63" s="170"/>
      <c r="R63" s="171"/>
      <c r="S63" s="171"/>
      <c r="T63" s="171"/>
      <c r="U63" s="171"/>
      <c r="V63" s="171"/>
      <c r="W63" s="171"/>
      <c r="X63" s="171"/>
      <c r="Y63" s="171"/>
      <c r="Z63" s="171"/>
    </row>
    <row r="64" spans="1:26" customFormat="1" ht="14.25" customHeight="1" x14ac:dyDescent="0.35">
      <c r="A64" s="163" t="str">
        <f>IF(TRIM(G64)&lt;&gt;"",COUNTA($G$7:G64)&amp;"","")</f>
        <v>45</v>
      </c>
      <c r="B64" s="164"/>
      <c r="C64" s="164"/>
      <c r="D64" s="165"/>
      <c r="E64" s="144" t="s">
        <v>100</v>
      </c>
      <c r="F64" s="141">
        <v>661</v>
      </c>
      <c r="G64" s="142" t="s">
        <v>56</v>
      </c>
      <c r="H64" s="143">
        <v>0.05</v>
      </c>
      <c r="I64" s="158">
        <f t="shared" si="1"/>
        <v>694.05</v>
      </c>
      <c r="J64" s="166">
        <v>1.6397999999999999</v>
      </c>
      <c r="K64" s="166">
        <f t="shared" si="3"/>
        <v>1138.1031899999998</v>
      </c>
      <c r="L64" s="167">
        <f t="shared" si="4"/>
        <v>185</v>
      </c>
      <c r="M64" s="168">
        <v>5.2999999999999999E-2</v>
      </c>
      <c r="N64" s="168">
        <f t="shared" si="6"/>
        <v>36.784649999999999</v>
      </c>
      <c r="O64" s="166">
        <f t="shared" si="7"/>
        <v>6805.1602499999999</v>
      </c>
      <c r="P64" s="169">
        <f t="shared" si="8"/>
        <v>7943.2634399999997</v>
      </c>
      <c r="Q64" s="170"/>
      <c r="R64" s="171"/>
      <c r="S64" s="171"/>
      <c r="T64" s="171"/>
      <c r="U64" s="171"/>
      <c r="V64" s="171"/>
      <c r="W64" s="171"/>
      <c r="X64" s="171"/>
      <c r="Y64" s="171"/>
      <c r="Z64" s="171"/>
    </row>
    <row r="65" spans="1:26" customFormat="1" ht="14.25" customHeight="1" x14ac:dyDescent="0.35">
      <c r="A65" s="163" t="str">
        <f>IF(TRIM(G65)&lt;&gt;"",COUNTA($G$7:G65)&amp;"","")</f>
        <v>46</v>
      </c>
      <c r="B65" s="164"/>
      <c r="C65" s="164"/>
      <c r="D65" s="165"/>
      <c r="E65" s="144" t="s">
        <v>87</v>
      </c>
      <c r="F65" s="141">
        <v>983</v>
      </c>
      <c r="G65" s="142" t="s">
        <v>56</v>
      </c>
      <c r="H65" s="143">
        <v>0.05</v>
      </c>
      <c r="I65" s="158">
        <f t="shared" si="1"/>
        <v>1032.1500000000001</v>
      </c>
      <c r="J65" s="166">
        <v>2.6120999999999999</v>
      </c>
      <c r="K65" s="166">
        <f t="shared" si="3"/>
        <v>2696.0790150000003</v>
      </c>
      <c r="L65" s="167">
        <f t="shared" si="4"/>
        <v>185</v>
      </c>
      <c r="M65" s="168">
        <v>0.06</v>
      </c>
      <c r="N65" s="168">
        <f t="shared" si="6"/>
        <v>61.929000000000002</v>
      </c>
      <c r="O65" s="166">
        <f t="shared" si="7"/>
        <v>11456.865</v>
      </c>
      <c r="P65" s="169">
        <f t="shared" si="8"/>
        <v>14152.944015000001</v>
      </c>
      <c r="Q65" s="170"/>
      <c r="R65" s="171"/>
      <c r="S65" s="171"/>
      <c r="T65" s="171"/>
      <c r="U65" s="171"/>
      <c r="V65" s="171"/>
      <c r="W65" s="171"/>
      <c r="X65" s="171"/>
      <c r="Y65" s="171"/>
      <c r="Z65" s="171"/>
    </row>
    <row r="66" spans="1:26" customFormat="1" ht="14.25" customHeight="1" x14ac:dyDescent="0.35">
      <c r="A66" s="163" t="str">
        <f>IF(TRIM(G66)&lt;&gt;"",COUNTA($G$7:G66)&amp;"","")</f>
        <v>47</v>
      </c>
      <c r="B66" s="164"/>
      <c r="C66" s="164"/>
      <c r="D66" s="165"/>
      <c r="E66" s="144" t="s">
        <v>102</v>
      </c>
      <c r="F66" s="141">
        <v>244</v>
      </c>
      <c r="G66" s="142" t="s">
        <v>56</v>
      </c>
      <c r="H66" s="143">
        <v>0.05</v>
      </c>
      <c r="I66" s="158">
        <f t="shared" si="1"/>
        <v>256.2</v>
      </c>
      <c r="J66" s="166">
        <v>5.4229999999999992</v>
      </c>
      <c r="K66" s="166">
        <f t="shared" si="3"/>
        <v>1389.3725999999997</v>
      </c>
      <c r="L66" s="167">
        <f t="shared" si="4"/>
        <v>185</v>
      </c>
      <c r="M66" s="168">
        <v>9.2999999999999999E-2</v>
      </c>
      <c r="N66" s="168">
        <f t="shared" si="6"/>
        <v>23.826599999999999</v>
      </c>
      <c r="O66" s="166">
        <f t="shared" si="7"/>
        <v>4407.9210000000003</v>
      </c>
      <c r="P66" s="169">
        <f t="shared" si="8"/>
        <v>5797.2936</v>
      </c>
      <c r="Q66" s="170"/>
      <c r="R66" s="171"/>
      <c r="S66" s="171"/>
      <c r="T66" s="171"/>
      <c r="U66" s="171"/>
      <c r="V66" s="171"/>
      <c r="W66" s="171"/>
      <c r="X66" s="171"/>
      <c r="Y66" s="171"/>
      <c r="Z66" s="171"/>
    </row>
    <row r="67" spans="1:26" customFormat="1" ht="14.25" customHeight="1" x14ac:dyDescent="0.35">
      <c r="A67" s="163" t="str">
        <f>IF(TRIM(G67)&lt;&gt;"",COUNTA($G$7:G67)&amp;"","")</f>
        <v>48</v>
      </c>
      <c r="B67" s="164"/>
      <c r="C67" s="164"/>
      <c r="D67" s="165"/>
      <c r="E67" s="144" t="s">
        <v>142</v>
      </c>
      <c r="F67" s="141">
        <v>157</v>
      </c>
      <c r="G67" s="142" t="s">
        <v>56</v>
      </c>
      <c r="H67" s="143">
        <v>0.05</v>
      </c>
      <c r="I67" s="158">
        <f t="shared" si="1"/>
        <v>164.85</v>
      </c>
      <c r="J67" s="166">
        <v>0.33939999999999998</v>
      </c>
      <c r="K67" s="166">
        <f t="shared" si="3"/>
        <v>55.950089999999996</v>
      </c>
      <c r="L67" s="167">
        <f t="shared" si="4"/>
        <v>185</v>
      </c>
      <c r="M67" s="168">
        <v>4.2000000000000003E-2</v>
      </c>
      <c r="N67" s="168">
        <f t="shared" si="6"/>
        <v>6.9237000000000002</v>
      </c>
      <c r="O67" s="166">
        <f t="shared" si="7"/>
        <v>1280.8845000000001</v>
      </c>
      <c r="P67" s="169">
        <f t="shared" si="8"/>
        <v>1336.8345900000002</v>
      </c>
      <c r="Q67" s="170"/>
      <c r="R67" s="171"/>
      <c r="S67" s="171"/>
      <c r="T67" s="171"/>
      <c r="U67" s="171"/>
      <c r="V67" s="171"/>
      <c r="W67" s="171"/>
      <c r="X67" s="171"/>
      <c r="Y67" s="171"/>
      <c r="Z67" s="171"/>
    </row>
    <row r="68" spans="1:26" customFormat="1" ht="14.25" customHeight="1" x14ac:dyDescent="0.35">
      <c r="A68" s="163" t="str">
        <f>IF(TRIM(G68)&lt;&gt;"",COUNTA($G$7:G68)&amp;"","")</f>
        <v>49</v>
      </c>
      <c r="B68" s="164"/>
      <c r="C68" s="164"/>
      <c r="D68" s="165"/>
      <c r="E68" s="144" t="s">
        <v>143</v>
      </c>
      <c r="F68" s="141">
        <v>40</v>
      </c>
      <c r="G68" s="142" t="s">
        <v>56</v>
      </c>
      <c r="H68" s="143">
        <v>0.05</v>
      </c>
      <c r="I68" s="158">
        <f t="shared" si="1"/>
        <v>42</v>
      </c>
      <c r="J68" s="166">
        <v>0.71450000000000002</v>
      </c>
      <c r="K68" s="166">
        <f t="shared" si="3"/>
        <v>30.009</v>
      </c>
      <c r="L68" s="167">
        <f t="shared" si="4"/>
        <v>185</v>
      </c>
      <c r="M68" s="168">
        <v>5.5E-2</v>
      </c>
      <c r="N68" s="168">
        <f t="shared" si="6"/>
        <v>2.31</v>
      </c>
      <c r="O68" s="166">
        <f t="shared" si="7"/>
        <v>427.35</v>
      </c>
      <c r="P68" s="169">
        <f t="shared" si="8"/>
        <v>457.35900000000004</v>
      </c>
      <c r="Q68" s="170"/>
      <c r="R68" s="171"/>
      <c r="S68" s="171"/>
      <c r="T68" s="171"/>
      <c r="U68" s="171"/>
      <c r="V68" s="171"/>
      <c r="W68" s="171"/>
      <c r="X68" s="171"/>
      <c r="Y68" s="171"/>
      <c r="Z68" s="171"/>
    </row>
    <row r="69" spans="1:26" customFormat="1" ht="14.25" customHeight="1" x14ac:dyDescent="0.35">
      <c r="A69" s="163" t="str">
        <f>IF(TRIM(G69)&lt;&gt;"",COUNTA($G$7:G69)&amp;"","")</f>
        <v/>
      </c>
      <c r="B69" s="164"/>
      <c r="C69" s="164"/>
      <c r="D69" s="165"/>
      <c r="E69" s="145" t="s">
        <v>68</v>
      </c>
      <c r="F69" s="141"/>
      <c r="G69" s="142"/>
      <c r="H69" s="143" t="str">
        <f>IF(F69=0,"",0)</f>
        <v/>
      </c>
      <c r="I69" s="158" t="str">
        <f t="shared" si="1"/>
        <v/>
      </c>
      <c r="J69" s="166" t="str">
        <f t="shared" si="2"/>
        <v/>
      </c>
      <c r="K69" s="166" t="str">
        <f t="shared" si="3"/>
        <v/>
      </c>
      <c r="L69" s="167" t="str">
        <f t="shared" si="4"/>
        <v/>
      </c>
      <c r="M69" s="168" t="str">
        <f t="shared" si="5"/>
        <v/>
      </c>
      <c r="N69" s="168" t="str">
        <f t="shared" si="6"/>
        <v/>
      </c>
      <c r="O69" s="166" t="str">
        <f t="shared" si="7"/>
        <v/>
      </c>
      <c r="P69" s="169" t="str">
        <f t="shared" si="8"/>
        <v/>
      </c>
      <c r="Q69" s="170"/>
      <c r="R69" s="171"/>
      <c r="S69" s="171"/>
      <c r="T69" s="171"/>
      <c r="U69" s="171"/>
      <c r="V69" s="171"/>
      <c r="W69" s="171"/>
      <c r="X69" s="171"/>
      <c r="Y69" s="171"/>
      <c r="Z69" s="171"/>
    </row>
    <row r="70" spans="1:26" customFormat="1" ht="14.25" customHeight="1" x14ac:dyDescent="0.35">
      <c r="A70" s="163" t="str">
        <f>IF(TRIM(G70)&lt;&gt;"",COUNTA($G$7:G70)&amp;"","")</f>
        <v>50</v>
      </c>
      <c r="B70" s="164"/>
      <c r="C70" s="164"/>
      <c r="D70" s="165"/>
      <c r="E70" s="144" t="s">
        <v>88</v>
      </c>
      <c r="F70" s="148">
        <v>2778</v>
      </c>
      <c r="G70" s="142" t="s">
        <v>56</v>
      </c>
      <c r="H70" s="143">
        <v>0.1</v>
      </c>
      <c r="I70" s="158">
        <f t="shared" si="1"/>
        <v>3055.8</v>
      </c>
      <c r="J70" s="166">
        <v>0.25998000000000004</v>
      </c>
      <c r="K70" s="166">
        <f t="shared" si="3"/>
        <v>794.44688400000018</v>
      </c>
      <c r="L70" s="167">
        <f t="shared" si="4"/>
        <v>185</v>
      </c>
      <c r="M70" s="168">
        <v>7.0000000000000001E-3</v>
      </c>
      <c r="N70" s="168">
        <f t="shared" si="6"/>
        <v>21.390600000000003</v>
      </c>
      <c r="O70" s="166">
        <f t="shared" si="7"/>
        <v>3957.2610000000004</v>
      </c>
      <c r="P70" s="169">
        <f t="shared" si="8"/>
        <v>4751.7078840000004</v>
      </c>
      <c r="Q70" s="170"/>
      <c r="R70" s="171"/>
      <c r="S70" s="171"/>
      <c r="T70" s="171"/>
      <c r="U70" s="171"/>
      <c r="V70" s="171"/>
      <c r="W70" s="171"/>
      <c r="X70" s="171"/>
      <c r="Y70" s="171"/>
      <c r="Z70" s="171"/>
    </row>
    <row r="71" spans="1:26" customFormat="1" ht="14.25" customHeight="1" x14ac:dyDescent="0.35">
      <c r="A71" s="163" t="str">
        <f>IF(TRIM(G71)&lt;&gt;"",COUNTA($G$7:G71)&amp;"","")</f>
        <v>51</v>
      </c>
      <c r="B71" s="164"/>
      <c r="C71" s="164"/>
      <c r="D71" s="165"/>
      <c r="E71" s="144" t="s">
        <v>89</v>
      </c>
      <c r="F71" s="148">
        <v>4493</v>
      </c>
      <c r="G71" s="142" t="s">
        <v>56</v>
      </c>
      <c r="H71" s="143">
        <v>0.1</v>
      </c>
      <c r="I71" s="158">
        <f t="shared" si="1"/>
        <v>4942.3</v>
      </c>
      <c r="J71" s="166">
        <v>0.39765</v>
      </c>
      <c r="K71" s="166">
        <f t="shared" si="3"/>
        <v>1965.305595</v>
      </c>
      <c r="L71" s="167">
        <f t="shared" si="4"/>
        <v>185</v>
      </c>
      <c r="M71" s="168">
        <v>8.0000000000000002E-3</v>
      </c>
      <c r="N71" s="168">
        <f t="shared" si="6"/>
        <v>39.538400000000003</v>
      </c>
      <c r="O71" s="166">
        <f t="shared" si="7"/>
        <v>7314.6040000000003</v>
      </c>
      <c r="P71" s="169">
        <f t="shared" si="8"/>
        <v>9279.909595000001</v>
      </c>
      <c r="Q71" s="170"/>
      <c r="R71" s="171"/>
      <c r="S71" s="171"/>
      <c r="T71" s="171"/>
      <c r="U71" s="171"/>
      <c r="V71" s="171"/>
      <c r="W71" s="171"/>
      <c r="X71" s="171"/>
      <c r="Y71" s="171"/>
      <c r="Z71" s="171"/>
    </row>
    <row r="72" spans="1:26" customFormat="1" ht="14.25" customHeight="1" x14ac:dyDescent="0.35">
      <c r="A72" s="163" t="str">
        <f>IF(TRIM(G72)&lt;&gt;"",COUNTA($G$7:G72)&amp;"","")</f>
        <v>52</v>
      </c>
      <c r="B72" s="164"/>
      <c r="C72" s="164"/>
      <c r="D72" s="165"/>
      <c r="E72" s="144" t="s">
        <v>90</v>
      </c>
      <c r="F72" s="148">
        <v>2977</v>
      </c>
      <c r="G72" s="142" t="s">
        <v>56</v>
      </c>
      <c r="H72" s="143">
        <v>0.1</v>
      </c>
      <c r="I72" s="158">
        <f t="shared" si="1"/>
        <v>3274.7</v>
      </c>
      <c r="J72" s="166">
        <v>0.73515999999999992</v>
      </c>
      <c r="K72" s="166">
        <f t="shared" si="3"/>
        <v>2407.4284519999997</v>
      </c>
      <c r="L72" s="167">
        <f t="shared" si="4"/>
        <v>185</v>
      </c>
      <c r="M72" s="168">
        <v>8.9999999999999993E-3</v>
      </c>
      <c r="N72" s="168">
        <f t="shared" si="6"/>
        <v>29.472299999999997</v>
      </c>
      <c r="O72" s="166">
        <f t="shared" si="7"/>
        <v>5452.3754999999992</v>
      </c>
      <c r="P72" s="169">
        <f t="shared" si="8"/>
        <v>7859.8039519999984</v>
      </c>
      <c r="Q72" s="170"/>
      <c r="R72" s="171"/>
      <c r="S72" s="171"/>
      <c r="T72" s="171"/>
      <c r="U72" s="171"/>
      <c r="V72" s="171"/>
      <c r="W72" s="171"/>
      <c r="X72" s="171"/>
      <c r="Y72" s="171"/>
      <c r="Z72" s="171"/>
    </row>
    <row r="73" spans="1:26" customFormat="1" ht="14.25" customHeight="1" x14ac:dyDescent="0.35">
      <c r="A73" s="163" t="str">
        <f>IF(TRIM(G73)&lt;&gt;"",COUNTA($G$7:G73)&amp;"","")</f>
        <v>53</v>
      </c>
      <c r="B73" s="164"/>
      <c r="C73" s="164"/>
      <c r="D73" s="165"/>
      <c r="E73" s="144" t="s">
        <v>91</v>
      </c>
      <c r="F73" s="141">
        <v>1126</v>
      </c>
      <c r="G73" s="142" t="s">
        <v>56</v>
      </c>
      <c r="H73" s="143">
        <v>0.1</v>
      </c>
      <c r="I73" s="158">
        <f t="shared" si="1"/>
        <v>1238.5999999999999</v>
      </c>
      <c r="J73" s="166">
        <v>1.1310899999999999</v>
      </c>
      <c r="K73" s="166">
        <f t="shared" si="3"/>
        <v>1400.9680739999999</v>
      </c>
      <c r="L73" s="167">
        <f t="shared" ref="L73:L118" si="10">IF(F73=0,"",L$7)</f>
        <v>185</v>
      </c>
      <c r="M73" s="168">
        <v>0.01</v>
      </c>
      <c r="N73" s="168">
        <f t="shared" si="6"/>
        <v>12.385999999999999</v>
      </c>
      <c r="O73" s="166">
        <f t="shared" si="7"/>
        <v>2291.41</v>
      </c>
      <c r="P73" s="169">
        <f t="shared" si="8"/>
        <v>3692.3780739999997</v>
      </c>
      <c r="Q73" s="170"/>
      <c r="R73" s="171"/>
      <c r="S73" s="171"/>
      <c r="T73" s="171"/>
      <c r="U73" s="171"/>
      <c r="V73" s="171"/>
      <c r="W73" s="171"/>
      <c r="X73" s="171"/>
      <c r="Y73" s="171"/>
      <c r="Z73" s="171"/>
    </row>
    <row r="74" spans="1:26" customFormat="1" ht="14.25" customHeight="1" x14ac:dyDescent="0.35">
      <c r="A74" s="163" t="str">
        <f>IF(TRIM(G74)&lt;&gt;"",COUNTA($G$7:G74)&amp;"","")</f>
        <v/>
      </c>
      <c r="B74" s="164"/>
      <c r="C74" s="164"/>
      <c r="D74" s="165"/>
      <c r="E74" s="145" t="s">
        <v>73</v>
      </c>
      <c r="F74" s="141"/>
      <c r="G74" s="142"/>
      <c r="H74" s="143" t="str">
        <f>IF(F74=0,"",0)</f>
        <v/>
      </c>
      <c r="I74" s="158" t="str">
        <f t="shared" si="1"/>
        <v/>
      </c>
      <c r="J74" s="166" t="str">
        <f t="shared" si="2"/>
        <v/>
      </c>
      <c r="K74" s="166" t="str">
        <f t="shared" si="3"/>
        <v/>
      </c>
      <c r="L74" s="167" t="str">
        <f t="shared" si="10"/>
        <v/>
      </c>
      <c r="M74" s="168" t="str">
        <f t="shared" si="5"/>
        <v/>
      </c>
      <c r="N74" s="168" t="str">
        <f t="shared" si="6"/>
        <v/>
      </c>
      <c r="O74" s="166" t="str">
        <f t="shared" si="7"/>
        <v/>
      </c>
      <c r="P74" s="169" t="str">
        <f t="shared" si="8"/>
        <v/>
      </c>
      <c r="Q74" s="170"/>
      <c r="R74" s="171"/>
      <c r="S74" s="171"/>
      <c r="T74" s="171"/>
      <c r="U74" s="171"/>
      <c r="V74" s="171"/>
      <c r="W74" s="171"/>
      <c r="X74" s="171"/>
      <c r="Y74" s="171"/>
      <c r="Z74" s="171"/>
    </row>
    <row r="75" spans="1:26" customFormat="1" ht="14.25" customHeight="1" x14ac:dyDescent="0.35">
      <c r="A75" s="163" t="str">
        <f>IF(TRIM(G75)&lt;&gt;"",COUNTA($G$7:G75)&amp;"","")</f>
        <v>54</v>
      </c>
      <c r="B75" s="164"/>
      <c r="C75" s="164"/>
      <c r="D75" s="165"/>
      <c r="E75" s="144" t="s">
        <v>103</v>
      </c>
      <c r="F75" s="148">
        <v>30</v>
      </c>
      <c r="G75" s="142" t="s">
        <v>83</v>
      </c>
      <c r="H75" s="143">
        <v>0</v>
      </c>
      <c r="I75" s="158">
        <f t="shared" si="1"/>
        <v>30</v>
      </c>
      <c r="J75" s="166">
        <v>18.920000000000002</v>
      </c>
      <c r="K75" s="166">
        <f t="shared" si="3"/>
        <v>567.6</v>
      </c>
      <c r="L75" s="167">
        <f t="shared" si="10"/>
        <v>185</v>
      </c>
      <c r="M75" s="168">
        <v>0.23</v>
      </c>
      <c r="N75" s="168">
        <f t="shared" si="6"/>
        <v>6.9</v>
      </c>
      <c r="O75" s="166">
        <f t="shared" si="7"/>
        <v>1276.5</v>
      </c>
      <c r="P75" s="169">
        <f t="shared" si="8"/>
        <v>1844.1</v>
      </c>
      <c r="Q75" s="170"/>
      <c r="R75" s="171"/>
      <c r="S75" s="171"/>
      <c r="T75" s="171"/>
      <c r="U75" s="171"/>
      <c r="V75" s="171"/>
      <c r="W75" s="171"/>
      <c r="X75" s="171"/>
      <c r="Y75" s="171"/>
      <c r="Z75" s="171"/>
    </row>
    <row r="76" spans="1:26" customFormat="1" ht="14.25" customHeight="1" x14ac:dyDescent="0.35">
      <c r="A76" s="163" t="str">
        <f>IF(TRIM(G76)&lt;&gt;"",COUNTA($G$7:G76)&amp;"","")</f>
        <v>55</v>
      </c>
      <c r="B76" s="164"/>
      <c r="C76" s="164"/>
      <c r="D76" s="165"/>
      <c r="E76" s="144" t="s">
        <v>144</v>
      </c>
      <c r="F76" s="148">
        <v>27</v>
      </c>
      <c r="G76" s="142" t="s">
        <v>83</v>
      </c>
      <c r="H76" s="143">
        <v>0</v>
      </c>
      <c r="I76" s="158">
        <f t="shared" si="1"/>
        <v>27</v>
      </c>
      <c r="J76" s="166">
        <v>20.69</v>
      </c>
      <c r="K76" s="166">
        <f t="shared" si="3"/>
        <v>558.63</v>
      </c>
      <c r="L76" s="167">
        <f t="shared" si="10"/>
        <v>185</v>
      </c>
      <c r="M76" s="168">
        <v>0.26</v>
      </c>
      <c r="N76" s="168">
        <f t="shared" si="6"/>
        <v>7.0200000000000005</v>
      </c>
      <c r="O76" s="166">
        <f t="shared" si="7"/>
        <v>1298.7</v>
      </c>
      <c r="P76" s="169">
        <f t="shared" si="8"/>
        <v>1857.33</v>
      </c>
      <c r="Q76" s="170"/>
      <c r="R76" s="171"/>
      <c r="S76" s="171"/>
      <c r="T76" s="171"/>
      <c r="U76" s="171"/>
      <c r="V76" s="171"/>
      <c r="W76" s="171"/>
      <c r="X76" s="171"/>
      <c r="Y76" s="171"/>
      <c r="Z76" s="171"/>
    </row>
    <row r="77" spans="1:26" customFormat="1" ht="14.25" customHeight="1" x14ac:dyDescent="0.35">
      <c r="A77" s="163" t="str">
        <f>IF(TRIM(G77)&lt;&gt;"",COUNTA($G$7:G77)&amp;"","")</f>
        <v>56</v>
      </c>
      <c r="B77" s="164"/>
      <c r="C77" s="164"/>
      <c r="D77" s="165"/>
      <c r="E77" s="144" t="s">
        <v>145</v>
      </c>
      <c r="F77" s="148">
        <v>12</v>
      </c>
      <c r="G77" s="142" t="s">
        <v>83</v>
      </c>
      <c r="H77" s="143">
        <v>0</v>
      </c>
      <c r="I77" s="158">
        <f t="shared" si="1"/>
        <v>12</v>
      </c>
      <c r="J77" s="166">
        <v>22.5</v>
      </c>
      <c r="K77" s="166">
        <f t="shared" si="3"/>
        <v>270</v>
      </c>
      <c r="L77" s="167">
        <f t="shared" si="10"/>
        <v>185</v>
      </c>
      <c r="M77" s="168">
        <v>0.28000000000000003</v>
      </c>
      <c r="N77" s="168">
        <f t="shared" si="6"/>
        <v>3.3600000000000003</v>
      </c>
      <c r="O77" s="166">
        <f t="shared" si="7"/>
        <v>621.6</v>
      </c>
      <c r="P77" s="169">
        <f t="shared" si="8"/>
        <v>891.6</v>
      </c>
      <c r="Q77" s="170"/>
      <c r="R77" s="171"/>
      <c r="S77" s="171"/>
      <c r="T77" s="171"/>
      <c r="U77" s="171"/>
      <c r="V77" s="171"/>
      <c r="W77" s="171"/>
      <c r="X77" s="171"/>
      <c r="Y77" s="171"/>
      <c r="Z77" s="171"/>
    </row>
    <row r="78" spans="1:26" customFormat="1" ht="14.25" customHeight="1" x14ac:dyDescent="0.35">
      <c r="A78" s="163" t="str">
        <f>IF(TRIM(G78)&lt;&gt;"",COUNTA($G$7:G78)&amp;"","")</f>
        <v>57</v>
      </c>
      <c r="B78" s="164"/>
      <c r="C78" s="164"/>
      <c r="D78" s="165"/>
      <c r="E78" s="144" t="s">
        <v>146</v>
      </c>
      <c r="F78" s="148">
        <v>1</v>
      </c>
      <c r="G78" s="142" t="s">
        <v>83</v>
      </c>
      <c r="H78" s="143">
        <v>0</v>
      </c>
      <c r="I78" s="158">
        <f t="shared" si="1"/>
        <v>1</v>
      </c>
      <c r="J78" s="166">
        <v>27.3</v>
      </c>
      <c r="K78" s="166">
        <f t="shared" si="3"/>
        <v>27.3</v>
      </c>
      <c r="L78" s="167">
        <f t="shared" si="10"/>
        <v>185</v>
      </c>
      <c r="M78" s="168">
        <v>0.28000000000000003</v>
      </c>
      <c r="N78" s="168">
        <f t="shared" si="6"/>
        <v>0.28000000000000003</v>
      </c>
      <c r="O78" s="166">
        <f t="shared" si="7"/>
        <v>51.800000000000004</v>
      </c>
      <c r="P78" s="169">
        <f t="shared" si="8"/>
        <v>79.100000000000009</v>
      </c>
      <c r="Q78" s="170"/>
      <c r="R78" s="171"/>
      <c r="S78" s="171"/>
      <c r="T78" s="171"/>
      <c r="U78" s="171"/>
      <c r="V78" s="171"/>
      <c r="W78" s="171"/>
      <c r="X78" s="171"/>
      <c r="Y78" s="171"/>
      <c r="Z78" s="171"/>
    </row>
    <row r="79" spans="1:26" customFormat="1" ht="14.25" customHeight="1" x14ac:dyDescent="0.35">
      <c r="A79" s="163" t="str">
        <f>IF(TRIM(G79)&lt;&gt;"",COUNTA($G$7:G79)&amp;"","")</f>
        <v>58</v>
      </c>
      <c r="B79" s="164"/>
      <c r="C79" s="164"/>
      <c r="D79" s="165"/>
      <c r="E79" s="144" t="s">
        <v>147</v>
      </c>
      <c r="F79" s="148">
        <v>2</v>
      </c>
      <c r="G79" s="142" t="s">
        <v>83</v>
      </c>
      <c r="H79" s="143">
        <v>0</v>
      </c>
      <c r="I79" s="158">
        <f t="shared" si="1"/>
        <v>2</v>
      </c>
      <c r="J79" s="166">
        <v>23.89</v>
      </c>
      <c r="K79" s="166">
        <f t="shared" si="3"/>
        <v>47.78</v>
      </c>
      <c r="L79" s="167">
        <f t="shared" si="10"/>
        <v>185</v>
      </c>
      <c r="M79" s="168">
        <v>0.26</v>
      </c>
      <c r="N79" s="168">
        <f t="shared" si="6"/>
        <v>0.52</v>
      </c>
      <c r="O79" s="166">
        <f t="shared" si="7"/>
        <v>96.2</v>
      </c>
      <c r="P79" s="169">
        <f t="shared" si="8"/>
        <v>143.98000000000002</v>
      </c>
      <c r="Q79" s="170"/>
      <c r="R79" s="171"/>
      <c r="S79" s="171"/>
      <c r="T79" s="171"/>
      <c r="U79" s="171"/>
      <c r="V79" s="171"/>
      <c r="W79" s="171"/>
      <c r="X79" s="171"/>
      <c r="Y79" s="171"/>
      <c r="Z79" s="171"/>
    </row>
    <row r="80" spans="1:26" customFormat="1" ht="14.25" customHeight="1" x14ac:dyDescent="0.35">
      <c r="A80" s="163" t="str">
        <f>IF(TRIM(G80)&lt;&gt;"",COUNTA($G$7:G80)&amp;"","")</f>
        <v>59</v>
      </c>
      <c r="B80" s="164"/>
      <c r="C80" s="164"/>
      <c r="D80" s="165"/>
      <c r="E80" s="144" t="s">
        <v>148</v>
      </c>
      <c r="F80" s="148">
        <v>1</v>
      </c>
      <c r="G80" s="142" t="s">
        <v>83</v>
      </c>
      <c r="H80" s="143">
        <v>0</v>
      </c>
      <c r="I80" s="158">
        <f t="shared" si="1"/>
        <v>1</v>
      </c>
      <c r="J80" s="166">
        <v>22.5</v>
      </c>
      <c r="K80" s="166">
        <f t="shared" si="3"/>
        <v>22.5</v>
      </c>
      <c r="L80" s="167">
        <f t="shared" si="10"/>
        <v>185</v>
      </c>
      <c r="M80" s="168">
        <v>0.28000000000000003</v>
      </c>
      <c r="N80" s="168">
        <f t="shared" si="6"/>
        <v>0.28000000000000003</v>
      </c>
      <c r="O80" s="166">
        <f t="shared" si="7"/>
        <v>51.800000000000004</v>
      </c>
      <c r="P80" s="169">
        <f t="shared" si="8"/>
        <v>74.300000000000011</v>
      </c>
      <c r="Q80" s="170"/>
      <c r="R80" s="171"/>
      <c r="S80" s="171"/>
      <c r="T80" s="171"/>
      <c r="U80" s="171"/>
      <c r="V80" s="171"/>
      <c r="W80" s="171"/>
      <c r="X80" s="171"/>
      <c r="Y80" s="171"/>
      <c r="Z80" s="171"/>
    </row>
    <row r="81" spans="1:26" customFormat="1" ht="14.25" customHeight="1" x14ac:dyDescent="0.35">
      <c r="A81" s="163" t="str">
        <f>IF(TRIM(G81)&lt;&gt;"",COUNTA($G$7:G81)&amp;"","")</f>
        <v>60</v>
      </c>
      <c r="B81" s="164"/>
      <c r="C81" s="164"/>
      <c r="D81" s="165"/>
      <c r="E81" s="152" t="s">
        <v>149</v>
      </c>
      <c r="F81" s="148">
        <v>13</v>
      </c>
      <c r="G81" s="142" t="s">
        <v>83</v>
      </c>
      <c r="H81" s="143">
        <v>0</v>
      </c>
      <c r="I81" s="158">
        <f t="shared" si="1"/>
        <v>13</v>
      </c>
      <c r="J81" s="166">
        <v>18.920000000000002</v>
      </c>
      <c r="K81" s="166">
        <f t="shared" si="3"/>
        <v>245.96000000000004</v>
      </c>
      <c r="L81" s="167">
        <f t="shared" si="10"/>
        <v>185</v>
      </c>
      <c r="M81" s="168">
        <v>0.23</v>
      </c>
      <c r="N81" s="168">
        <f t="shared" si="6"/>
        <v>2.99</v>
      </c>
      <c r="O81" s="166">
        <f t="shared" si="7"/>
        <v>553.15000000000009</v>
      </c>
      <c r="P81" s="169">
        <f t="shared" si="8"/>
        <v>799.11000000000013</v>
      </c>
      <c r="Q81" s="170"/>
      <c r="R81" s="171"/>
      <c r="S81" s="171"/>
      <c r="T81" s="171"/>
      <c r="U81" s="171"/>
      <c r="V81" s="171"/>
      <c r="W81" s="171"/>
      <c r="X81" s="171"/>
      <c r="Y81" s="171"/>
      <c r="Z81" s="171"/>
    </row>
    <row r="82" spans="1:26" customFormat="1" ht="14.25" customHeight="1" x14ac:dyDescent="0.35">
      <c r="A82" s="163" t="str">
        <f>IF(TRIM(G82)&lt;&gt;"",COUNTA($G$7:G82)&amp;"","")</f>
        <v>61</v>
      </c>
      <c r="B82" s="164"/>
      <c r="C82" s="164"/>
      <c r="D82" s="165"/>
      <c r="E82" s="202" t="s">
        <v>150</v>
      </c>
      <c r="F82" s="201">
        <v>1</v>
      </c>
      <c r="G82" s="142" t="s">
        <v>83</v>
      </c>
      <c r="H82" s="143">
        <v>0</v>
      </c>
      <c r="I82" s="158">
        <f t="shared" si="1"/>
        <v>1</v>
      </c>
      <c r="J82" s="166">
        <f t="shared" si="2"/>
        <v>0</v>
      </c>
      <c r="K82" s="166">
        <f t="shared" si="3"/>
        <v>0</v>
      </c>
      <c r="L82" s="167">
        <f t="shared" si="10"/>
        <v>185</v>
      </c>
      <c r="M82" s="168">
        <v>0.48</v>
      </c>
      <c r="N82" s="168">
        <f t="shared" si="6"/>
        <v>0.48</v>
      </c>
      <c r="O82" s="166">
        <f t="shared" si="7"/>
        <v>88.8</v>
      </c>
      <c r="P82" s="169">
        <f t="shared" si="8"/>
        <v>88.8</v>
      </c>
      <c r="Q82" s="170"/>
      <c r="R82" s="171"/>
      <c r="S82" s="171"/>
      <c r="T82" s="171"/>
      <c r="U82" s="171"/>
      <c r="V82" s="171"/>
      <c r="W82" s="171"/>
      <c r="X82" s="171"/>
      <c r="Y82" s="171"/>
      <c r="Z82" s="171"/>
    </row>
    <row r="83" spans="1:26" customFormat="1" ht="14.25" customHeight="1" x14ac:dyDescent="0.35">
      <c r="A83" s="163" t="str">
        <f>IF(TRIM(G83)&lt;&gt;"",COUNTA($G$7:G83)&amp;"","")</f>
        <v>62</v>
      </c>
      <c r="B83" s="164"/>
      <c r="C83" s="164"/>
      <c r="D83" s="165"/>
      <c r="E83" s="144" t="s">
        <v>151</v>
      </c>
      <c r="F83" s="148">
        <v>1</v>
      </c>
      <c r="G83" s="142" t="s">
        <v>83</v>
      </c>
      <c r="H83" s="143">
        <v>0</v>
      </c>
      <c r="I83" s="158">
        <f t="shared" si="1"/>
        <v>1</v>
      </c>
      <c r="J83" s="166">
        <v>15</v>
      </c>
      <c r="K83" s="166">
        <f t="shared" si="3"/>
        <v>15</v>
      </c>
      <c r="L83" s="167">
        <f t="shared" si="10"/>
        <v>185</v>
      </c>
      <c r="M83" s="168">
        <v>0.22</v>
      </c>
      <c r="N83" s="168">
        <f t="shared" si="6"/>
        <v>0.22</v>
      </c>
      <c r="O83" s="166">
        <f t="shared" si="7"/>
        <v>40.700000000000003</v>
      </c>
      <c r="P83" s="169">
        <f t="shared" si="8"/>
        <v>55.7</v>
      </c>
      <c r="Q83" s="170"/>
      <c r="R83" s="171"/>
      <c r="S83" s="171"/>
      <c r="T83" s="171"/>
      <c r="U83" s="171"/>
      <c r="V83" s="171"/>
      <c r="W83" s="171"/>
      <c r="X83" s="171"/>
      <c r="Y83" s="171"/>
      <c r="Z83" s="171"/>
    </row>
    <row r="84" spans="1:26" customFormat="1" ht="14.25" customHeight="1" x14ac:dyDescent="0.35">
      <c r="A84" s="163" t="str">
        <f>IF(TRIM(G84)&lt;&gt;"",COUNTA($G$7:G84)&amp;"","")</f>
        <v/>
      </c>
      <c r="B84" s="164"/>
      <c r="C84" s="164"/>
      <c r="D84" s="165"/>
      <c r="E84" s="151" t="s">
        <v>75</v>
      </c>
      <c r="F84" s="141"/>
      <c r="G84" s="142"/>
      <c r="H84" s="143" t="str">
        <f t="shared" ref="H84:H85" si="11">IF(F84=0,"",0)</f>
        <v/>
      </c>
      <c r="I84" s="158" t="str">
        <f t="shared" si="1"/>
        <v/>
      </c>
      <c r="J84" s="166" t="str">
        <f t="shared" si="2"/>
        <v/>
      </c>
      <c r="K84" s="166" t="str">
        <f t="shared" si="3"/>
        <v/>
      </c>
      <c r="L84" s="167" t="str">
        <f t="shared" si="10"/>
        <v/>
      </c>
      <c r="M84" s="168" t="str">
        <f t="shared" si="5"/>
        <v/>
      </c>
      <c r="N84" s="168" t="str">
        <f t="shared" si="6"/>
        <v/>
      </c>
      <c r="O84" s="166" t="str">
        <f t="shared" si="7"/>
        <v/>
      </c>
      <c r="P84" s="169" t="str">
        <f t="shared" si="8"/>
        <v/>
      </c>
      <c r="Q84" s="170"/>
      <c r="R84" s="171"/>
      <c r="S84" s="171"/>
      <c r="T84" s="171"/>
      <c r="U84" s="171"/>
      <c r="V84" s="171"/>
      <c r="W84" s="171"/>
      <c r="X84" s="171"/>
      <c r="Y84" s="171"/>
      <c r="Z84" s="171"/>
    </row>
    <row r="85" spans="1:26" customFormat="1" ht="14.25" customHeight="1" x14ac:dyDescent="0.35">
      <c r="A85" s="163" t="str">
        <f>IF(TRIM(G85)&lt;&gt;"",COUNTA($G$7:G85)&amp;"","")</f>
        <v/>
      </c>
      <c r="B85" s="164"/>
      <c r="C85" s="164"/>
      <c r="D85" s="165"/>
      <c r="E85" s="140" t="s">
        <v>67</v>
      </c>
      <c r="F85" s="141"/>
      <c r="G85" s="142"/>
      <c r="H85" s="143" t="str">
        <f t="shared" si="11"/>
        <v/>
      </c>
      <c r="I85" s="158" t="str">
        <f t="shared" si="1"/>
        <v/>
      </c>
      <c r="J85" s="166" t="str">
        <f t="shared" si="2"/>
        <v/>
      </c>
      <c r="K85" s="166" t="str">
        <f t="shared" si="3"/>
        <v/>
      </c>
      <c r="L85" s="167" t="str">
        <f t="shared" si="10"/>
        <v/>
      </c>
      <c r="M85" s="168" t="str">
        <f t="shared" si="5"/>
        <v/>
      </c>
      <c r="N85" s="168" t="str">
        <f t="shared" si="6"/>
        <v/>
      </c>
      <c r="O85" s="166" t="str">
        <f t="shared" si="7"/>
        <v/>
      </c>
      <c r="P85" s="169" t="str">
        <f t="shared" si="8"/>
        <v/>
      </c>
      <c r="Q85" s="170"/>
      <c r="R85" s="171"/>
      <c r="S85" s="171"/>
      <c r="T85" s="171"/>
      <c r="U85" s="171"/>
      <c r="V85" s="171"/>
      <c r="W85" s="171"/>
      <c r="X85" s="171"/>
      <c r="Y85" s="171"/>
      <c r="Z85" s="171"/>
    </row>
    <row r="86" spans="1:26" customFormat="1" ht="14.25" customHeight="1" x14ac:dyDescent="0.35">
      <c r="A86" s="163" t="str">
        <f>IF(TRIM(G86)&lt;&gt;"",COUNTA($G$7:G86)&amp;"","")</f>
        <v>63</v>
      </c>
      <c r="B86" s="164"/>
      <c r="C86" s="164"/>
      <c r="D86" s="165"/>
      <c r="E86" s="144" t="s">
        <v>86</v>
      </c>
      <c r="F86" s="148">
        <v>1742</v>
      </c>
      <c r="G86" s="142" t="s">
        <v>56</v>
      </c>
      <c r="H86" s="143">
        <v>0.05</v>
      </c>
      <c r="I86" s="158">
        <f t="shared" si="1"/>
        <v>1829.1</v>
      </c>
      <c r="J86" s="166">
        <v>0.95609999999999995</v>
      </c>
      <c r="K86" s="166">
        <f t="shared" si="3"/>
        <v>1748.8025099999998</v>
      </c>
      <c r="L86" s="167">
        <f t="shared" si="10"/>
        <v>185</v>
      </c>
      <c r="M86" s="168">
        <v>4.7E-2</v>
      </c>
      <c r="N86" s="168">
        <f t="shared" si="6"/>
        <v>85.967699999999994</v>
      </c>
      <c r="O86" s="166">
        <f t="shared" si="7"/>
        <v>15904.0245</v>
      </c>
      <c r="P86" s="169">
        <f t="shared" si="8"/>
        <v>17652.827010000001</v>
      </c>
      <c r="Q86" s="170"/>
      <c r="R86" s="171"/>
      <c r="S86" s="171"/>
      <c r="T86" s="171"/>
      <c r="U86" s="171"/>
      <c r="V86" s="171"/>
      <c r="W86" s="171"/>
      <c r="X86" s="171"/>
      <c r="Y86" s="171"/>
      <c r="Z86" s="171"/>
    </row>
    <row r="87" spans="1:26" customFormat="1" ht="14.25" customHeight="1" x14ac:dyDescent="0.35">
      <c r="A87" s="163" t="str">
        <f>IF(TRIM(G87)&lt;&gt;"",COUNTA($G$7:G87)&amp;"","")</f>
        <v>64</v>
      </c>
      <c r="B87" s="164"/>
      <c r="C87" s="164"/>
      <c r="D87" s="165"/>
      <c r="E87" s="149" t="s">
        <v>152</v>
      </c>
      <c r="F87" s="148">
        <v>1605</v>
      </c>
      <c r="G87" s="142" t="s">
        <v>56</v>
      </c>
      <c r="H87" s="143">
        <v>0.05</v>
      </c>
      <c r="I87" s="158">
        <f t="shared" si="1"/>
        <v>1685.25</v>
      </c>
      <c r="J87" s="166">
        <v>0.95609999999999995</v>
      </c>
      <c r="K87" s="166">
        <f t="shared" si="3"/>
        <v>1611.267525</v>
      </c>
      <c r="L87" s="167">
        <f t="shared" si="10"/>
        <v>185</v>
      </c>
      <c r="M87" s="168">
        <v>4.7E-2</v>
      </c>
      <c r="N87" s="168">
        <f t="shared" si="6"/>
        <v>79.20675</v>
      </c>
      <c r="O87" s="166">
        <f t="shared" si="7"/>
        <v>14653.248750000001</v>
      </c>
      <c r="P87" s="169">
        <f t="shared" si="8"/>
        <v>16264.516275</v>
      </c>
      <c r="Q87" s="170"/>
      <c r="R87" s="171"/>
      <c r="S87" s="171"/>
      <c r="T87" s="171"/>
      <c r="U87" s="171"/>
      <c r="V87" s="171"/>
      <c r="W87" s="171"/>
      <c r="X87" s="171"/>
      <c r="Y87" s="171"/>
      <c r="Z87" s="171"/>
    </row>
    <row r="88" spans="1:26" customFormat="1" ht="14.25" customHeight="1" x14ac:dyDescent="0.35">
      <c r="A88" s="163" t="str">
        <f>IF(TRIM(G88)&lt;&gt;"",COUNTA($G$7:G88)&amp;"","")</f>
        <v/>
      </c>
      <c r="B88" s="164"/>
      <c r="C88" s="164"/>
      <c r="D88" s="165"/>
      <c r="E88" s="145" t="s">
        <v>68</v>
      </c>
      <c r="F88" s="141"/>
      <c r="G88" s="142"/>
      <c r="H88" s="143" t="str">
        <f>IF(F88=0,"",0)</f>
        <v/>
      </c>
      <c r="I88" s="158" t="str">
        <f t="shared" si="1"/>
        <v/>
      </c>
      <c r="J88" s="166" t="str">
        <f t="shared" si="2"/>
        <v/>
      </c>
      <c r="K88" s="166" t="str">
        <f t="shared" si="3"/>
        <v/>
      </c>
      <c r="L88" s="167" t="str">
        <f t="shared" si="10"/>
        <v/>
      </c>
      <c r="M88" s="168" t="str">
        <f t="shared" si="5"/>
        <v/>
      </c>
      <c r="N88" s="168" t="str">
        <f t="shared" si="6"/>
        <v/>
      </c>
      <c r="O88" s="166" t="str">
        <f t="shared" si="7"/>
        <v/>
      </c>
      <c r="P88" s="169" t="str">
        <f t="shared" si="8"/>
        <v/>
      </c>
      <c r="Q88" s="170"/>
      <c r="R88" s="171"/>
      <c r="S88" s="171"/>
      <c r="T88" s="171"/>
      <c r="U88" s="171"/>
      <c r="V88" s="171"/>
      <c r="W88" s="171"/>
      <c r="X88" s="171"/>
      <c r="Y88" s="171"/>
      <c r="Z88" s="171"/>
    </row>
    <row r="89" spans="1:26" customFormat="1" ht="14.25" customHeight="1" x14ac:dyDescent="0.35">
      <c r="A89" s="163" t="str">
        <f>IF(TRIM(G89)&lt;&gt;"",COUNTA($G$7:G89)&amp;"","")</f>
        <v>65</v>
      </c>
      <c r="B89" s="164"/>
      <c r="C89" s="164"/>
      <c r="D89" s="165"/>
      <c r="E89" s="149" t="s">
        <v>153</v>
      </c>
      <c r="F89" s="148">
        <v>3210</v>
      </c>
      <c r="G89" s="142" t="s">
        <v>56</v>
      </c>
      <c r="H89" s="143">
        <v>0.1</v>
      </c>
      <c r="I89" s="158">
        <f t="shared" si="1"/>
        <v>3531</v>
      </c>
      <c r="J89" s="166">
        <v>0.17593999999999999</v>
      </c>
      <c r="K89" s="166">
        <f t="shared" si="3"/>
        <v>621.2441399999999</v>
      </c>
      <c r="L89" s="167">
        <f t="shared" si="10"/>
        <v>185</v>
      </c>
      <c r="M89" s="168">
        <v>6.0000000000000001E-3</v>
      </c>
      <c r="N89" s="168">
        <f t="shared" si="6"/>
        <v>21.186</v>
      </c>
      <c r="O89" s="166">
        <f t="shared" si="7"/>
        <v>3919.41</v>
      </c>
      <c r="P89" s="169">
        <f t="shared" si="8"/>
        <v>4540.6541399999996</v>
      </c>
      <c r="Q89" s="170"/>
      <c r="R89" s="171"/>
      <c r="S89" s="171"/>
      <c r="T89" s="171"/>
      <c r="U89" s="171"/>
      <c r="V89" s="171"/>
      <c r="W89" s="171"/>
      <c r="X89" s="171"/>
      <c r="Y89" s="171"/>
      <c r="Z89" s="171"/>
    </row>
    <row r="90" spans="1:26" customFormat="1" ht="14.25" customHeight="1" x14ac:dyDescent="0.35">
      <c r="A90" s="163" t="str">
        <f>IF(TRIM(G90)&lt;&gt;"",COUNTA($G$7:G90)&amp;"","")</f>
        <v>66</v>
      </c>
      <c r="B90" s="164"/>
      <c r="C90" s="164"/>
      <c r="D90" s="165"/>
      <c r="E90" s="144" t="s">
        <v>88</v>
      </c>
      <c r="F90" s="148">
        <v>852</v>
      </c>
      <c r="G90" s="142" t="s">
        <v>56</v>
      </c>
      <c r="H90" s="143">
        <v>0.1</v>
      </c>
      <c r="I90" s="158">
        <f t="shared" si="1"/>
        <v>937.2</v>
      </c>
      <c r="J90" s="166">
        <v>0.25998000000000004</v>
      </c>
      <c r="K90" s="166">
        <f t="shared" si="3"/>
        <v>243.65325600000006</v>
      </c>
      <c r="L90" s="167">
        <f t="shared" si="10"/>
        <v>185</v>
      </c>
      <c r="M90" s="168">
        <v>7.0000000000000001E-3</v>
      </c>
      <c r="N90" s="168">
        <f t="shared" si="6"/>
        <v>6.5604000000000005</v>
      </c>
      <c r="O90" s="166">
        <f t="shared" si="7"/>
        <v>1213.674</v>
      </c>
      <c r="P90" s="169">
        <f t="shared" si="8"/>
        <v>1457.327256</v>
      </c>
      <c r="Q90" s="170"/>
      <c r="R90" s="171"/>
      <c r="S90" s="171"/>
      <c r="T90" s="171"/>
      <c r="U90" s="171"/>
      <c r="V90" s="171"/>
      <c r="W90" s="171"/>
      <c r="X90" s="171"/>
      <c r="Y90" s="171"/>
      <c r="Z90" s="171"/>
    </row>
    <row r="91" spans="1:26" customFormat="1" ht="14.25" customHeight="1" x14ac:dyDescent="0.35">
      <c r="A91" s="163" t="str">
        <f>IF(TRIM(G91)&lt;&gt;"",COUNTA($G$7:G91)&amp;"","")</f>
        <v>67</v>
      </c>
      <c r="B91" s="164"/>
      <c r="C91" s="164"/>
      <c r="D91" s="165"/>
      <c r="E91" s="144" t="s">
        <v>89</v>
      </c>
      <c r="F91" s="148">
        <v>3165</v>
      </c>
      <c r="G91" s="142" t="s">
        <v>56</v>
      </c>
      <c r="H91" s="143">
        <v>0.1</v>
      </c>
      <c r="I91" s="158">
        <f t="shared" si="1"/>
        <v>3481.5</v>
      </c>
      <c r="J91" s="166">
        <v>0.39765</v>
      </c>
      <c r="K91" s="166">
        <f t="shared" si="3"/>
        <v>1384.4184749999999</v>
      </c>
      <c r="L91" s="167">
        <f t="shared" si="10"/>
        <v>185</v>
      </c>
      <c r="M91" s="168">
        <v>8.0000000000000002E-3</v>
      </c>
      <c r="N91" s="168">
        <f t="shared" si="6"/>
        <v>27.852</v>
      </c>
      <c r="O91" s="166">
        <f t="shared" si="7"/>
        <v>5152.62</v>
      </c>
      <c r="P91" s="169">
        <f t="shared" si="8"/>
        <v>6537.0384749999994</v>
      </c>
      <c r="Q91" s="170"/>
      <c r="R91" s="171"/>
      <c r="S91" s="171"/>
      <c r="T91" s="171"/>
      <c r="U91" s="171"/>
      <c r="V91" s="171"/>
      <c r="W91" s="171"/>
      <c r="X91" s="171"/>
      <c r="Y91" s="171"/>
      <c r="Z91" s="171"/>
    </row>
    <row r="92" spans="1:26" customFormat="1" ht="14.25" customHeight="1" x14ac:dyDescent="0.35">
      <c r="A92" s="163" t="str">
        <f>IF(TRIM(G92)&lt;&gt;"",COUNTA($G$7:G92)&amp;"","")</f>
        <v>68</v>
      </c>
      <c r="B92" s="164"/>
      <c r="C92" s="164"/>
      <c r="D92" s="165"/>
      <c r="E92" s="144" t="s">
        <v>90</v>
      </c>
      <c r="F92" s="148">
        <v>1212</v>
      </c>
      <c r="G92" s="142" t="s">
        <v>56</v>
      </c>
      <c r="H92" s="143">
        <v>0.1</v>
      </c>
      <c r="I92" s="158">
        <f t="shared" si="1"/>
        <v>1333.2</v>
      </c>
      <c r="J92" s="166">
        <v>0.73515999999999992</v>
      </c>
      <c r="K92" s="166">
        <f t="shared" si="3"/>
        <v>980.1153119999999</v>
      </c>
      <c r="L92" s="167">
        <f t="shared" si="10"/>
        <v>185</v>
      </c>
      <c r="M92" s="168">
        <v>8.9999999999999993E-3</v>
      </c>
      <c r="N92" s="168">
        <f t="shared" si="6"/>
        <v>11.998799999999999</v>
      </c>
      <c r="O92" s="166">
        <f t="shared" si="7"/>
        <v>2219.7779999999998</v>
      </c>
      <c r="P92" s="169">
        <f t="shared" si="8"/>
        <v>3199.8933119999997</v>
      </c>
      <c r="Q92" s="170"/>
      <c r="R92" s="171"/>
      <c r="S92" s="171"/>
      <c r="T92" s="171"/>
      <c r="U92" s="171"/>
      <c r="V92" s="171"/>
      <c r="W92" s="171"/>
      <c r="X92" s="171"/>
      <c r="Y92" s="171"/>
      <c r="Z92" s="171"/>
    </row>
    <row r="93" spans="1:26" customFormat="1" ht="14.25" customHeight="1" x14ac:dyDescent="0.35">
      <c r="A93" s="163" t="str">
        <f>IF(TRIM(G93)&lt;&gt;"",COUNTA($G$7:G93)&amp;"","")</f>
        <v/>
      </c>
      <c r="B93" s="164"/>
      <c r="C93" s="164"/>
      <c r="D93" s="165"/>
      <c r="E93" s="145" t="s">
        <v>76</v>
      </c>
      <c r="F93" s="141"/>
      <c r="G93" s="142"/>
      <c r="H93" s="143" t="str">
        <f>IF(F93=0,"",0)</f>
        <v/>
      </c>
      <c r="I93" s="158" t="str">
        <f t="shared" si="1"/>
        <v/>
      </c>
      <c r="J93" s="166" t="str">
        <f t="shared" si="2"/>
        <v/>
      </c>
      <c r="K93" s="166" t="str">
        <f t="shared" si="3"/>
        <v/>
      </c>
      <c r="L93" s="167" t="str">
        <f t="shared" si="10"/>
        <v/>
      </c>
      <c r="M93" s="168" t="str">
        <f t="shared" si="5"/>
        <v/>
      </c>
      <c r="N93" s="168" t="str">
        <f t="shared" si="6"/>
        <v/>
      </c>
      <c r="O93" s="166" t="str">
        <f t="shared" si="7"/>
        <v/>
      </c>
      <c r="P93" s="169" t="str">
        <f t="shared" si="8"/>
        <v/>
      </c>
      <c r="Q93" s="170"/>
      <c r="R93" s="171"/>
      <c r="S93" s="171"/>
      <c r="T93" s="171"/>
      <c r="U93" s="171"/>
      <c r="V93" s="171"/>
      <c r="W93" s="171"/>
      <c r="X93" s="171"/>
      <c r="Y93" s="171"/>
      <c r="Z93" s="171"/>
    </row>
    <row r="94" spans="1:26" customFormat="1" ht="14.25" customHeight="1" x14ac:dyDescent="0.35">
      <c r="A94" s="163" t="str">
        <f>IF(TRIM(G94)&lt;&gt;"",COUNTA($G$7:G94)&amp;"","")</f>
        <v>69</v>
      </c>
      <c r="B94" s="164"/>
      <c r="C94" s="164"/>
      <c r="D94" s="165"/>
      <c r="E94" s="149" t="s">
        <v>196</v>
      </c>
      <c r="F94" s="148">
        <v>22</v>
      </c>
      <c r="G94" s="142" t="s">
        <v>83</v>
      </c>
      <c r="H94" s="143">
        <v>0</v>
      </c>
      <c r="I94" s="158">
        <f t="shared" si="1"/>
        <v>22</v>
      </c>
      <c r="J94" s="166">
        <f t="shared" si="2"/>
        <v>0</v>
      </c>
      <c r="K94" s="166">
        <f t="shared" si="3"/>
        <v>0</v>
      </c>
      <c r="L94" s="167">
        <f t="shared" si="10"/>
        <v>185</v>
      </c>
      <c r="M94" s="168">
        <v>0.86</v>
      </c>
      <c r="N94" s="168">
        <f t="shared" si="6"/>
        <v>18.919999999999998</v>
      </c>
      <c r="O94" s="166">
        <f t="shared" si="7"/>
        <v>3500.2</v>
      </c>
      <c r="P94" s="169">
        <f t="shared" si="8"/>
        <v>3500.2</v>
      </c>
      <c r="Q94" s="170"/>
      <c r="R94" s="171"/>
      <c r="S94" s="171"/>
      <c r="T94" s="171"/>
      <c r="U94" s="171"/>
      <c r="V94" s="171"/>
      <c r="W94" s="171"/>
      <c r="X94" s="171"/>
      <c r="Y94" s="171"/>
      <c r="Z94" s="171"/>
    </row>
    <row r="95" spans="1:26" customFormat="1" ht="14" customHeight="1" x14ac:dyDescent="0.35">
      <c r="A95" s="163" t="str">
        <f>IF(TRIM(G95)&lt;&gt;"",COUNTA($G$7:G95)&amp;"","")</f>
        <v>70</v>
      </c>
      <c r="B95" s="164"/>
      <c r="C95" s="164"/>
      <c r="D95" s="165"/>
      <c r="E95" s="149" t="s">
        <v>197</v>
      </c>
      <c r="F95" s="148">
        <v>23</v>
      </c>
      <c r="G95" s="142" t="s">
        <v>83</v>
      </c>
      <c r="H95" s="143">
        <v>0</v>
      </c>
      <c r="I95" s="158">
        <f t="shared" si="1"/>
        <v>23</v>
      </c>
      <c r="J95" s="166">
        <f t="shared" si="2"/>
        <v>0</v>
      </c>
      <c r="K95" s="166">
        <f t="shared" si="3"/>
        <v>0</v>
      </c>
      <c r="L95" s="167">
        <f t="shared" si="10"/>
        <v>185</v>
      </c>
      <c r="M95" s="168">
        <v>0.93</v>
      </c>
      <c r="N95" s="168">
        <f t="shared" si="6"/>
        <v>21.39</v>
      </c>
      <c r="O95" s="166">
        <f t="shared" si="7"/>
        <v>3957.15</v>
      </c>
      <c r="P95" s="169">
        <f t="shared" si="8"/>
        <v>3957.15</v>
      </c>
      <c r="Q95" s="170"/>
      <c r="R95" s="171"/>
      <c r="S95" s="171"/>
      <c r="T95" s="171"/>
      <c r="U95" s="171"/>
      <c r="V95" s="171"/>
      <c r="W95" s="171"/>
      <c r="X95" s="171"/>
      <c r="Y95" s="171"/>
      <c r="Z95" s="171"/>
    </row>
    <row r="96" spans="1:26" customFormat="1" ht="14.25" customHeight="1" x14ac:dyDescent="0.35">
      <c r="A96" s="163" t="str">
        <f>IF(TRIM(G96)&lt;&gt;"",COUNTA($G$7:G96)&amp;"","")</f>
        <v>71</v>
      </c>
      <c r="B96" s="164"/>
      <c r="C96" s="164"/>
      <c r="D96" s="165"/>
      <c r="E96" s="144" t="s">
        <v>154</v>
      </c>
      <c r="F96" s="148">
        <v>27</v>
      </c>
      <c r="G96" s="142" t="s">
        <v>83</v>
      </c>
      <c r="H96" s="143">
        <v>0</v>
      </c>
      <c r="I96" s="158">
        <f t="shared" si="1"/>
        <v>27</v>
      </c>
      <c r="J96" s="166">
        <f t="shared" si="2"/>
        <v>0</v>
      </c>
      <c r="K96" s="166">
        <f t="shared" si="3"/>
        <v>0</v>
      </c>
      <c r="L96" s="167">
        <f t="shared" si="10"/>
        <v>185</v>
      </c>
      <c r="M96" s="168">
        <v>0.98</v>
      </c>
      <c r="N96" s="168">
        <f t="shared" si="6"/>
        <v>26.46</v>
      </c>
      <c r="O96" s="166">
        <f t="shared" si="7"/>
        <v>4895.1000000000004</v>
      </c>
      <c r="P96" s="169">
        <f t="shared" si="8"/>
        <v>4895.1000000000004</v>
      </c>
      <c r="Q96" s="170"/>
      <c r="R96" s="171"/>
      <c r="S96" s="171"/>
      <c r="T96" s="171"/>
      <c r="U96" s="171"/>
      <c r="V96" s="171"/>
      <c r="W96" s="171"/>
      <c r="X96" s="171"/>
      <c r="Y96" s="171"/>
      <c r="Z96" s="171"/>
    </row>
    <row r="97" spans="1:26" customFormat="1" ht="14.25" customHeight="1" x14ac:dyDescent="0.35">
      <c r="A97" s="163" t="str">
        <f>IF(TRIM(G97)&lt;&gt;"",COUNTA($G$7:G97)&amp;"","")</f>
        <v>72</v>
      </c>
      <c r="B97" s="164"/>
      <c r="C97" s="164"/>
      <c r="D97" s="165"/>
      <c r="E97" s="149" t="s">
        <v>198</v>
      </c>
      <c r="F97" s="141">
        <v>12</v>
      </c>
      <c r="G97" s="142" t="s">
        <v>83</v>
      </c>
      <c r="H97" s="143">
        <v>0</v>
      </c>
      <c r="I97" s="158">
        <f t="shared" si="1"/>
        <v>12</v>
      </c>
      <c r="J97" s="166">
        <f t="shared" si="2"/>
        <v>0</v>
      </c>
      <c r="K97" s="166">
        <f t="shared" si="3"/>
        <v>0</v>
      </c>
      <c r="L97" s="167">
        <f t="shared" si="10"/>
        <v>185</v>
      </c>
      <c r="M97" s="168">
        <v>1.2</v>
      </c>
      <c r="N97" s="168">
        <f t="shared" si="6"/>
        <v>14.399999999999999</v>
      </c>
      <c r="O97" s="166">
        <f t="shared" si="7"/>
        <v>2663.9999999999995</v>
      </c>
      <c r="P97" s="169">
        <f t="shared" si="8"/>
        <v>2663.9999999999995</v>
      </c>
      <c r="Q97" s="170"/>
      <c r="R97" s="171"/>
      <c r="S97" s="171"/>
      <c r="T97" s="171"/>
      <c r="U97" s="171"/>
      <c r="V97" s="171"/>
      <c r="W97" s="171"/>
      <c r="X97" s="171"/>
      <c r="Y97" s="171"/>
      <c r="Z97" s="171"/>
    </row>
    <row r="98" spans="1:26" customFormat="1" ht="14.25" customHeight="1" x14ac:dyDescent="0.35">
      <c r="A98" s="163" t="str">
        <f>IF(TRIM(G98)&lt;&gt;"",COUNTA($G$7:G98)&amp;"","")</f>
        <v>73</v>
      </c>
      <c r="B98" s="164"/>
      <c r="C98" s="164"/>
      <c r="D98" s="165"/>
      <c r="E98" s="144" t="s">
        <v>155</v>
      </c>
      <c r="F98" s="148">
        <v>16</v>
      </c>
      <c r="G98" s="142" t="s">
        <v>83</v>
      </c>
      <c r="H98" s="143">
        <v>0</v>
      </c>
      <c r="I98" s="158">
        <f t="shared" si="1"/>
        <v>16</v>
      </c>
      <c r="J98" s="166">
        <f t="shared" si="2"/>
        <v>0</v>
      </c>
      <c r="K98" s="166">
        <f t="shared" si="3"/>
        <v>0</v>
      </c>
      <c r="L98" s="167">
        <f t="shared" si="10"/>
        <v>185</v>
      </c>
      <c r="M98" s="168">
        <v>0.86</v>
      </c>
      <c r="N98" s="168">
        <f t="shared" si="6"/>
        <v>13.76</v>
      </c>
      <c r="O98" s="166">
        <f t="shared" si="7"/>
        <v>2545.6</v>
      </c>
      <c r="P98" s="169">
        <f t="shared" si="8"/>
        <v>2545.6</v>
      </c>
      <c r="Q98" s="170"/>
      <c r="R98" s="171"/>
      <c r="S98" s="171"/>
      <c r="T98" s="171"/>
      <c r="U98" s="171"/>
      <c r="V98" s="171"/>
      <c r="W98" s="171"/>
      <c r="X98" s="171"/>
      <c r="Y98" s="171"/>
      <c r="Z98" s="171"/>
    </row>
    <row r="99" spans="1:26" customFormat="1" ht="14.25" customHeight="1" x14ac:dyDescent="0.35">
      <c r="A99" s="163" t="str">
        <f>IF(TRIM(G99)&lt;&gt;"",COUNTA($G$7:G99)&amp;"","")</f>
        <v>74</v>
      </c>
      <c r="B99" s="164"/>
      <c r="C99" s="164"/>
      <c r="D99" s="165"/>
      <c r="E99" s="144" t="s">
        <v>156</v>
      </c>
      <c r="F99" s="148">
        <v>3</v>
      </c>
      <c r="G99" s="142" t="s">
        <v>83</v>
      </c>
      <c r="H99" s="143">
        <v>0</v>
      </c>
      <c r="I99" s="158">
        <f t="shared" si="1"/>
        <v>3</v>
      </c>
      <c r="J99" s="166">
        <f t="shared" si="2"/>
        <v>0</v>
      </c>
      <c r="K99" s="166">
        <f t="shared" si="3"/>
        <v>0</v>
      </c>
      <c r="L99" s="167">
        <f t="shared" si="10"/>
        <v>185</v>
      </c>
      <c r="M99" s="168">
        <v>1.86</v>
      </c>
      <c r="N99" s="168">
        <f t="shared" si="6"/>
        <v>5.58</v>
      </c>
      <c r="O99" s="166">
        <f t="shared" si="7"/>
        <v>1032.3</v>
      </c>
      <c r="P99" s="169">
        <f t="shared" si="8"/>
        <v>1032.3</v>
      </c>
      <c r="Q99" s="170"/>
      <c r="R99" s="171"/>
      <c r="S99" s="171"/>
      <c r="T99" s="171"/>
      <c r="U99" s="171"/>
      <c r="V99" s="171"/>
      <c r="W99" s="171"/>
      <c r="X99" s="171"/>
      <c r="Y99" s="171"/>
      <c r="Z99" s="171"/>
    </row>
    <row r="100" spans="1:26" customFormat="1" ht="14.25" customHeight="1" x14ac:dyDescent="0.35">
      <c r="A100" s="163" t="str">
        <f>IF(TRIM(G100)&lt;&gt;"",COUNTA($G$7:G100)&amp;"","")</f>
        <v>75</v>
      </c>
      <c r="B100" s="164"/>
      <c r="C100" s="164"/>
      <c r="D100" s="165"/>
      <c r="E100" s="204" t="s">
        <v>194</v>
      </c>
      <c r="F100" s="205">
        <v>5</v>
      </c>
      <c r="G100" s="205" t="s">
        <v>83</v>
      </c>
      <c r="H100" s="143">
        <v>0</v>
      </c>
      <c r="I100" s="158">
        <f t="shared" si="1"/>
        <v>5</v>
      </c>
      <c r="J100" s="166">
        <f t="shared" si="2"/>
        <v>0</v>
      </c>
      <c r="K100" s="166">
        <f t="shared" si="3"/>
        <v>0</v>
      </c>
      <c r="L100" s="167">
        <f t="shared" si="10"/>
        <v>185</v>
      </c>
      <c r="M100" s="168">
        <v>0.88</v>
      </c>
      <c r="N100" s="168">
        <f t="shared" si="6"/>
        <v>4.4000000000000004</v>
      </c>
      <c r="O100" s="166">
        <f t="shared" si="7"/>
        <v>814.00000000000011</v>
      </c>
      <c r="P100" s="169">
        <f t="shared" si="8"/>
        <v>814.00000000000011</v>
      </c>
      <c r="Q100" s="170"/>
      <c r="R100" s="171"/>
      <c r="S100" s="171"/>
      <c r="T100" s="171"/>
      <c r="U100" s="171"/>
      <c r="V100" s="171"/>
      <c r="W100" s="171"/>
      <c r="X100" s="171"/>
      <c r="Y100" s="171"/>
      <c r="Z100" s="171"/>
    </row>
    <row r="101" spans="1:26" customFormat="1" ht="14.25" customHeight="1" x14ac:dyDescent="0.35">
      <c r="A101" s="163" t="str">
        <f>IF(TRIM(G101)&lt;&gt;"",COUNTA($G$7:G101)&amp;"","")</f>
        <v>76</v>
      </c>
      <c r="B101" s="164"/>
      <c r="C101" s="164"/>
      <c r="D101" s="165"/>
      <c r="E101" s="204" t="s">
        <v>192</v>
      </c>
      <c r="F101" s="205">
        <v>5</v>
      </c>
      <c r="G101" s="205" t="s">
        <v>83</v>
      </c>
      <c r="H101" s="143">
        <v>0</v>
      </c>
      <c r="I101" s="158">
        <f t="shared" si="1"/>
        <v>5</v>
      </c>
      <c r="J101" s="166">
        <f t="shared" si="2"/>
        <v>0</v>
      </c>
      <c r="K101" s="166">
        <f t="shared" si="3"/>
        <v>0</v>
      </c>
      <c r="L101" s="167">
        <f t="shared" si="10"/>
        <v>185</v>
      </c>
      <c r="M101" s="168">
        <v>0.93</v>
      </c>
      <c r="N101" s="168">
        <f t="shared" si="6"/>
        <v>4.6500000000000004</v>
      </c>
      <c r="O101" s="166">
        <f t="shared" si="7"/>
        <v>860.25000000000011</v>
      </c>
      <c r="P101" s="169">
        <f t="shared" si="8"/>
        <v>860.25000000000011</v>
      </c>
      <c r="Q101" s="170"/>
      <c r="R101" s="171"/>
      <c r="S101" s="171"/>
      <c r="T101" s="171"/>
      <c r="U101" s="171"/>
      <c r="V101" s="171"/>
      <c r="W101" s="171"/>
      <c r="X101" s="171"/>
      <c r="Y101" s="171"/>
      <c r="Z101" s="171"/>
    </row>
    <row r="102" spans="1:26" customFormat="1" ht="14.25" customHeight="1" x14ac:dyDescent="0.35">
      <c r="A102" s="163" t="str">
        <f>IF(TRIM(G102)&lt;&gt;"",COUNTA($G$7:G102)&amp;"","")</f>
        <v>77</v>
      </c>
      <c r="B102" s="164"/>
      <c r="C102" s="164"/>
      <c r="D102" s="165"/>
      <c r="E102" s="204" t="s">
        <v>193</v>
      </c>
      <c r="F102" s="205">
        <v>8</v>
      </c>
      <c r="G102" s="205" t="s">
        <v>83</v>
      </c>
      <c r="H102" s="143">
        <v>0</v>
      </c>
      <c r="I102" s="158">
        <f t="shared" si="1"/>
        <v>8</v>
      </c>
      <c r="J102" s="166">
        <f t="shared" si="2"/>
        <v>0</v>
      </c>
      <c r="K102" s="166">
        <f t="shared" si="3"/>
        <v>0</v>
      </c>
      <c r="L102" s="167">
        <f t="shared" si="10"/>
        <v>185</v>
      </c>
      <c r="M102" s="168">
        <v>0.78</v>
      </c>
      <c r="N102" s="168">
        <f t="shared" si="6"/>
        <v>6.24</v>
      </c>
      <c r="O102" s="166">
        <f t="shared" si="7"/>
        <v>1154.4000000000001</v>
      </c>
      <c r="P102" s="169">
        <f t="shared" si="8"/>
        <v>1154.4000000000001</v>
      </c>
      <c r="Q102" s="170"/>
      <c r="R102" s="171"/>
      <c r="S102" s="171"/>
      <c r="T102" s="171"/>
      <c r="U102" s="171"/>
      <c r="V102" s="171"/>
      <c r="W102" s="171"/>
      <c r="X102" s="171"/>
      <c r="Y102" s="171"/>
      <c r="Z102" s="171"/>
    </row>
    <row r="103" spans="1:26" customFormat="1" ht="14.25" customHeight="1" x14ac:dyDescent="0.35">
      <c r="A103" s="163" t="str">
        <f>IF(TRIM(G103)&lt;&gt;"",COUNTA($G$7:G103)&amp;"","")</f>
        <v/>
      </c>
      <c r="B103" s="164"/>
      <c r="C103" s="164"/>
      <c r="D103" s="165"/>
      <c r="E103" s="145" t="s">
        <v>77</v>
      </c>
      <c r="F103" s="141"/>
      <c r="G103" s="142"/>
      <c r="H103" s="143" t="str">
        <f>IF(F103=0,"",0)</f>
        <v/>
      </c>
      <c r="I103" s="158" t="str">
        <f t="shared" si="1"/>
        <v/>
      </c>
      <c r="J103" s="166" t="str">
        <f t="shared" si="2"/>
        <v/>
      </c>
      <c r="K103" s="166" t="str">
        <f t="shared" si="3"/>
        <v/>
      </c>
      <c r="L103" s="167" t="str">
        <f t="shared" si="10"/>
        <v/>
      </c>
      <c r="M103" s="168" t="str">
        <f t="shared" si="5"/>
        <v/>
      </c>
      <c r="N103" s="168" t="str">
        <f t="shared" si="6"/>
        <v/>
      </c>
      <c r="O103" s="166" t="str">
        <f t="shared" si="7"/>
        <v/>
      </c>
      <c r="P103" s="169" t="str">
        <f t="shared" si="8"/>
        <v/>
      </c>
      <c r="Q103" s="170"/>
      <c r="R103" s="171"/>
      <c r="S103" s="171"/>
      <c r="T103" s="171"/>
      <c r="U103" s="171"/>
      <c r="V103" s="171"/>
      <c r="W103" s="171"/>
      <c r="X103" s="171"/>
      <c r="Y103" s="171"/>
      <c r="Z103" s="171"/>
    </row>
    <row r="104" spans="1:26" customFormat="1" ht="14.25" customHeight="1" x14ac:dyDescent="0.35">
      <c r="A104" s="163" t="str">
        <f>IF(TRIM(G104)&lt;&gt;"",COUNTA($G$7:G104)&amp;"","")</f>
        <v>78</v>
      </c>
      <c r="B104" s="164"/>
      <c r="C104" s="164"/>
      <c r="D104" s="165"/>
      <c r="E104" s="64" t="s">
        <v>157</v>
      </c>
      <c r="F104" s="127">
        <v>1</v>
      </c>
      <c r="G104" s="127" t="s">
        <v>83</v>
      </c>
      <c r="H104" s="143">
        <v>0</v>
      </c>
      <c r="I104" s="158">
        <f t="shared" si="1"/>
        <v>1</v>
      </c>
      <c r="J104" s="166">
        <f t="shared" si="2"/>
        <v>0</v>
      </c>
      <c r="K104" s="166">
        <f t="shared" si="3"/>
        <v>0</v>
      </c>
      <c r="L104" s="167">
        <f t="shared" si="10"/>
        <v>185</v>
      </c>
      <c r="M104" s="168">
        <v>0.28000000000000003</v>
      </c>
      <c r="N104" s="168">
        <f t="shared" si="6"/>
        <v>0.28000000000000003</v>
      </c>
      <c r="O104" s="166">
        <f t="shared" si="7"/>
        <v>51.800000000000004</v>
      </c>
      <c r="P104" s="169">
        <f t="shared" si="8"/>
        <v>51.800000000000004</v>
      </c>
      <c r="Q104" s="170"/>
      <c r="R104" s="171"/>
      <c r="S104" s="171"/>
      <c r="T104" s="171"/>
      <c r="U104" s="171"/>
      <c r="V104" s="171"/>
      <c r="W104" s="171"/>
      <c r="X104" s="171"/>
      <c r="Y104" s="171"/>
      <c r="Z104" s="171"/>
    </row>
    <row r="105" spans="1:26" customFormat="1" ht="14.25" customHeight="1" x14ac:dyDescent="0.35">
      <c r="A105" s="163" t="str">
        <f>IF(TRIM(G105)&lt;&gt;"",COUNTA($G$7:G105)&amp;"","")</f>
        <v>79</v>
      </c>
      <c r="B105" s="164"/>
      <c r="C105" s="164"/>
      <c r="D105" s="165"/>
      <c r="E105" s="64" t="s">
        <v>199</v>
      </c>
      <c r="F105" s="127">
        <v>4</v>
      </c>
      <c r="G105" s="127" t="s">
        <v>83</v>
      </c>
      <c r="H105" s="143">
        <v>0</v>
      </c>
      <c r="I105" s="158">
        <f t="shared" si="1"/>
        <v>4</v>
      </c>
      <c r="J105" s="166">
        <f t="shared" si="2"/>
        <v>0</v>
      </c>
      <c r="K105" s="166">
        <f t="shared" si="3"/>
        <v>0</v>
      </c>
      <c r="L105" s="167">
        <f t="shared" si="10"/>
        <v>185</v>
      </c>
      <c r="M105" s="168">
        <v>0.57999999999999996</v>
      </c>
      <c r="N105" s="168">
        <f t="shared" si="6"/>
        <v>2.3199999999999998</v>
      </c>
      <c r="O105" s="166">
        <f t="shared" si="7"/>
        <v>429.2</v>
      </c>
      <c r="P105" s="169">
        <f t="shared" si="8"/>
        <v>429.2</v>
      </c>
      <c r="Q105" s="170"/>
      <c r="R105" s="171"/>
      <c r="S105" s="171"/>
      <c r="T105" s="171"/>
      <c r="U105" s="171"/>
      <c r="V105" s="171"/>
      <c r="W105" s="171"/>
      <c r="X105" s="171"/>
      <c r="Y105" s="171"/>
      <c r="Z105" s="171"/>
    </row>
    <row r="106" spans="1:26" customFormat="1" ht="14.25" customHeight="1" x14ac:dyDescent="0.35">
      <c r="A106" s="163" t="str">
        <f>IF(TRIM(G106)&lt;&gt;"",COUNTA($G$7:G106)&amp;"","")</f>
        <v>80</v>
      </c>
      <c r="B106" s="164"/>
      <c r="C106" s="164"/>
      <c r="D106" s="165"/>
      <c r="E106" s="64" t="s">
        <v>189</v>
      </c>
      <c r="F106" s="127">
        <v>11</v>
      </c>
      <c r="G106" s="127" t="s">
        <v>83</v>
      </c>
      <c r="H106" s="143">
        <v>0</v>
      </c>
      <c r="I106" s="158">
        <f t="shared" si="1"/>
        <v>11</v>
      </c>
      <c r="J106" s="166">
        <f t="shared" si="2"/>
        <v>0</v>
      </c>
      <c r="K106" s="166">
        <f t="shared" si="3"/>
        <v>0</v>
      </c>
      <c r="L106" s="167">
        <f t="shared" si="10"/>
        <v>185</v>
      </c>
      <c r="M106" s="168">
        <v>0.63</v>
      </c>
      <c r="N106" s="168">
        <f t="shared" si="6"/>
        <v>6.93</v>
      </c>
      <c r="O106" s="166">
        <f t="shared" si="7"/>
        <v>1282.05</v>
      </c>
      <c r="P106" s="169">
        <f t="shared" si="8"/>
        <v>1282.05</v>
      </c>
      <c r="Q106" s="170"/>
      <c r="R106" s="171"/>
      <c r="S106" s="171"/>
      <c r="T106" s="171"/>
      <c r="U106" s="171"/>
      <c r="V106" s="171"/>
      <c r="W106" s="171"/>
      <c r="X106" s="171"/>
      <c r="Y106" s="171"/>
      <c r="Z106" s="171"/>
    </row>
    <row r="107" spans="1:26" customFormat="1" ht="14.25" customHeight="1" x14ac:dyDescent="0.35">
      <c r="A107" s="163" t="str">
        <f>IF(TRIM(G107)&lt;&gt;"",COUNTA($G$7:G107)&amp;"","")</f>
        <v>81</v>
      </c>
      <c r="B107" s="164"/>
      <c r="C107" s="164"/>
      <c r="D107" s="165"/>
      <c r="E107" s="64" t="s">
        <v>187</v>
      </c>
      <c r="F107" s="127">
        <v>14</v>
      </c>
      <c r="G107" s="127" t="s">
        <v>83</v>
      </c>
      <c r="H107" s="143">
        <v>0</v>
      </c>
      <c r="I107" s="158">
        <f t="shared" si="1"/>
        <v>14</v>
      </c>
      <c r="J107" s="166">
        <f t="shared" si="2"/>
        <v>0</v>
      </c>
      <c r="K107" s="166">
        <f t="shared" si="3"/>
        <v>0</v>
      </c>
      <c r="L107" s="167">
        <f t="shared" si="10"/>
        <v>185</v>
      </c>
      <c r="M107" s="168">
        <v>0.46</v>
      </c>
      <c r="N107" s="168">
        <f t="shared" si="6"/>
        <v>6.44</v>
      </c>
      <c r="O107" s="166">
        <f t="shared" si="7"/>
        <v>1191.4000000000001</v>
      </c>
      <c r="P107" s="169">
        <f t="shared" si="8"/>
        <v>1191.4000000000001</v>
      </c>
      <c r="Q107" s="170"/>
      <c r="R107" s="171"/>
      <c r="S107" s="171"/>
      <c r="T107" s="171"/>
      <c r="U107" s="171"/>
      <c r="V107" s="171"/>
      <c r="W107" s="171"/>
      <c r="X107" s="171"/>
      <c r="Y107" s="171"/>
      <c r="Z107" s="171"/>
    </row>
    <row r="108" spans="1:26" customFormat="1" ht="14.25" customHeight="1" x14ac:dyDescent="0.35">
      <c r="A108" s="163" t="str">
        <f>IF(TRIM(G108)&lt;&gt;"",COUNTA($G$7:G108)&amp;"","")</f>
        <v>82</v>
      </c>
      <c r="B108" s="164"/>
      <c r="C108" s="164"/>
      <c r="D108" s="165"/>
      <c r="E108" s="64" t="s">
        <v>191</v>
      </c>
      <c r="F108" s="127">
        <v>12</v>
      </c>
      <c r="G108" s="127" t="s">
        <v>83</v>
      </c>
      <c r="H108" s="143">
        <v>0</v>
      </c>
      <c r="I108" s="158">
        <f t="shared" si="1"/>
        <v>12</v>
      </c>
      <c r="J108" s="166">
        <f t="shared" si="2"/>
        <v>0</v>
      </c>
      <c r="K108" s="166">
        <f t="shared" si="3"/>
        <v>0</v>
      </c>
      <c r="L108" s="167">
        <f t="shared" si="10"/>
        <v>185</v>
      </c>
      <c r="M108" s="168">
        <v>0.73</v>
      </c>
      <c r="N108" s="168">
        <f t="shared" si="6"/>
        <v>8.76</v>
      </c>
      <c r="O108" s="166">
        <f t="shared" si="7"/>
        <v>1620.6</v>
      </c>
      <c r="P108" s="169">
        <f t="shared" si="8"/>
        <v>1620.6</v>
      </c>
      <c r="Q108" s="170"/>
      <c r="R108" s="171"/>
      <c r="S108" s="171"/>
      <c r="T108" s="171"/>
      <c r="U108" s="171"/>
      <c r="V108" s="171"/>
      <c r="W108" s="171"/>
      <c r="X108" s="171"/>
      <c r="Y108" s="171"/>
      <c r="Z108" s="171"/>
    </row>
    <row r="109" spans="1:26" customFormat="1" ht="14.25" customHeight="1" x14ac:dyDescent="0.35">
      <c r="A109" s="163" t="str">
        <f>IF(TRIM(G109)&lt;&gt;"",COUNTA($G$7:G109)&amp;"","")</f>
        <v>83</v>
      </c>
      <c r="B109" s="164"/>
      <c r="C109" s="164"/>
      <c r="D109" s="165"/>
      <c r="E109" s="64" t="s">
        <v>190</v>
      </c>
      <c r="F109" s="127">
        <v>13</v>
      </c>
      <c r="G109" s="127" t="s">
        <v>83</v>
      </c>
      <c r="H109" s="143">
        <v>0</v>
      </c>
      <c r="I109" s="158">
        <f t="shared" si="1"/>
        <v>13</v>
      </c>
      <c r="J109" s="166">
        <f t="shared" si="2"/>
        <v>0</v>
      </c>
      <c r="K109" s="166">
        <f t="shared" si="3"/>
        <v>0</v>
      </c>
      <c r="L109" s="167">
        <f t="shared" si="10"/>
        <v>185</v>
      </c>
      <c r="M109" s="168">
        <v>0.61</v>
      </c>
      <c r="N109" s="168">
        <f t="shared" si="6"/>
        <v>7.93</v>
      </c>
      <c r="O109" s="166">
        <f t="shared" si="7"/>
        <v>1467.05</v>
      </c>
      <c r="P109" s="169">
        <f t="shared" si="8"/>
        <v>1467.05</v>
      </c>
      <c r="Q109" s="170"/>
      <c r="R109" s="171"/>
      <c r="S109" s="171"/>
      <c r="T109" s="171"/>
      <c r="U109" s="171"/>
      <c r="V109" s="171"/>
      <c r="W109" s="171"/>
      <c r="X109" s="171"/>
      <c r="Y109" s="171"/>
      <c r="Z109" s="171"/>
    </row>
    <row r="110" spans="1:26" customFormat="1" ht="14.25" customHeight="1" x14ac:dyDescent="0.35">
      <c r="A110" s="163" t="str">
        <f>IF(TRIM(G110)&lt;&gt;"",COUNTA($G$7:G110)&amp;"","")</f>
        <v>84</v>
      </c>
      <c r="B110" s="164"/>
      <c r="C110" s="164"/>
      <c r="D110" s="165"/>
      <c r="E110" s="64" t="s">
        <v>158</v>
      </c>
      <c r="F110" s="127">
        <v>1</v>
      </c>
      <c r="G110" s="127" t="s">
        <v>83</v>
      </c>
      <c r="H110" s="143">
        <v>0</v>
      </c>
      <c r="I110" s="158">
        <f t="shared" si="1"/>
        <v>1</v>
      </c>
      <c r="J110" s="166">
        <f t="shared" si="2"/>
        <v>0</v>
      </c>
      <c r="K110" s="166">
        <f t="shared" si="3"/>
        <v>0</v>
      </c>
      <c r="L110" s="167">
        <f t="shared" si="10"/>
        <v>185</v>
      </c>
      <c r="M110" s="168">
        <v>3.14</v>
      </c>
      <c r="N110" s="168">
        <f t="shared" si="6"/>
        <v>3.14</v>
      </c>
      <c r="O110" s="166">
        <f t="shared" si="7"/>
        <v>580.9</v>
      </c>
      <c r="P110" s="169">
        <f t="shared" si="8"/>
        <v>580.9</v>
      </c>
      <c r="Q110" s="170"/>
      <c r="R110" s="171"/>
      <c r="S110" s="171"/>
      <c r="T110" s="171"/>
      <c r="U110" s="171"/>
      <c r="V110" s="171"/>
      <c r="W110" s="171"/>
      <c r="X110" s="171"/>
      <c r="Y110" s="171"/>
      <c r="Z110" s="171"/>
    </row>
    <row r="111" spans="1:26" customFormat="1" ht="14.25" customHeight="1" x14ac:dyDescent="0.35">
      <c r="A111" s="163" t="str">
        <f>IF(TRIM(G111)&lt;&gt;"",COUNTA($G$7:G111)&amp;"","")</f>
        <v>85</v>
      </c>
      <c r="B111" s="164"/>
      <c r="C111" s="164"/>
      <c r="D111" s="165"/>
      <c r="E111" s="162" t="s">
        <v>186</v>
      </c>
      <c r="F111" s="127">
        <v>1</v>
      </c>
      <c r="G111" s="127" t="s">
        <v>83</v>
      </c>
      <c r="H111" s="143">
        <v>0</v>
      </c>
      <c r="I111" s="158">
        <f t="shared" si="1"/>
        <v>1</v>
      </c>
      <c r="J111" s="166">
        <f t="shared" si="2"/>
        <v>0</v>
      </c>
      <c r="K111" s="166">
        <f t="shared" si="3"/>
        <v>0</v>
      </c>
      <c r="L111" s="167">
        <f t="shared" si="10"/>
        <v>185</v>
      </c>
      <c r="M111" s="168">
        <v>0.53</v>
      </c>
      <c r="N111" s="168">
        <f t="shared" si="6"/>
        <v>0.53</v>
      </c>
      <c r="O111" s="166">
        <f t="shared" si="7"/>
        <v>98.050000000000011</v>
      </c>
      <c r="P111" s="169">
        <f t="shared" si="8"/>
        <v>98.050000000000011</v>
      </c>
      <c r="Q111" s="170"/>
      <c r="R111" s="171"/>
      <c r="S111" s="171"/>
      <c r="T111" s="171"/>
      <c r="U111" s="171"/>
      <c r="V111" s="171"/>
      <c r="W111" s="171"/>
      <c r="X111" s="171"/>
      <c r="Y111" s="171"/>
      <c r="Z111" s="171"/>
    </row>
    <row r="112" spans="1:26" customFormat="1" ht="14.25" customHeight="1" x14ac:dyDescent="0.35">
      <c r="A112" s="163" t="str">
        <f>IF(TRIM(G112)&lt;&gt;"",COUNTA($G$7:G112)&amp;"","")</f>
        <v>86</v>
      </c>
      <c r="B112" s="164"/>
      <c r="C112" s="164"/>
      <c r="D112" s="165"/>
      <c r="E112" s="162" t="s">
        <v>188</v>
      </c>
      <c r="F112" s="127">
        <v>1</v>
      </c>
      <c r="G112" s="127" t="s">
        <v>83</v>
      </c>
      <c r="H112" s="143">
        <v>0</v>
      </c>
      <c r="I112" s="158">
        <f t="shared" si="1"/>
        <v>1</v>
      </c>
      <c r="J112" s="166">
        <f t="shared" si="2"/>
        <v>0</v>
      </c>
      <c r="K112" s="166">
        <f t="shared" si="3"/>
        <v>0</v>
      </c>
      <c r="L112" s="167">
        <f t="shared" si="10"/>
        <v>185</v>
      </c>
      <c r="M112" s="168">
        <v>0.33</v>
      </c>
      <c r="N112" s="168">
        <f t="shared" si="6"/>
        <v>0.33</v>
      </c>
      <c r="O112" s="166">
        <f t="shared" si="7"/>
        <v>61.050000000000004</v>
      </c>
      <c r="P112" s="169">
        <f t="shared" si="8"/>
        <v>61.050000000000004</v>
      </c>
      <c r="Q112" s="170"/>
      <c r="R112" s="171"/>
      <c r="S112" s="171"/>
      <c r="T112" s="171"/>
      <c r="U112" s="171"/>
      <c r="V112" s="171"/>
      <c r="W112" s="171"/>
      <c r="X112" s="171"/>
      <c r="Y112" s="171"/>
      <c r="Z112" s="171"/>
    </row>
    <row r="113" spans="1:26" customFormat="1" ht="14.25" customHeight="1" x14ac:dyDescent="0.35">
      <c r="A113" s="163" t="str">
        <f>IF(TRIM(G113)&lt;&gt;"",COUNTA($G$7:G113)&amp;"","")</f>
        <v/>
      </c>
      <c r="B113" s="164"/>
      <c r="C113" s="164"/>
      <c r="D113" s="165"/>
      <c r="E113" s="151" t="s">
        <v>65</v>
      </c>
      <c r="F113" s="141"/>
      <c r="G113" s="142"/>
      <c r="H113" s="143" t="str">
        <f>IF(F113=0,"",0)</f>
        <v/>
      </c>
      <c r="I113" s="158" t="str">
        <f t="shared" si="1"/>
        <v/>
      </c>
      <c r="J113" s="166" t="str">
        <f t="shared" si="2"/>
        <v/>
      </c>
      <c r="K113" s="166">
        <v>60353</v>
      </c>
      <c r="L113" s="167" t="str">
        <f t="shared" si="10"/>
        <v/>
      </c>
      <c r="M113" s="168" t="str">
        <f t="shared" si="5"/>
        <v/>
      </c>
      <c r="N113" s="168" t="str">
        <f t="shared" si="6"/>
        <v/>
      </c>
      <c r="O113" s="166" t="str">
        <f t="shared" si="7"/>
        <v/>
      </c>
      <c r="P113" s="166">
        <v>60353</v>
      </c>
      <c r="Q113" s="170"/>
      <c r="R113" s="171"/>
      <c r="S113" s="171"/>
      <c r="T113" s="171"/>
      <c r="U113" s="171"/>
      <c r="V113" s="171"/>
      <c r="W113" s="171"/>
      <c r="X113" s="171"/>
      <c r="Y113" s="171"/>
      <c r="Z113" s="171"/>
    </row>
    <row r="114" spans="1:26" customFormat="1" ht="14.25" customHeight="1" x14ac:dyDescent="0.35">
      <c r="A114" s="163" t="str">
        <f>IF(TRIM(G114)&lt;&gt;"",COUNTA($G$7:G114)&amp;"","")</f>
        <v>87</v>
      </c>
      <c r="B114" s="164"/>
      <c r="C114" s="164"/>
      <c r="D114" s="173" t="s">
        <v>172</v>
      </c>
      <c r="E114" s="153" t="s">
        <v>104</v>
      </c>
      <c r="F114" s="148">
        <v>1</v>
      </c>
      <c r="G114" s="142" t="s">
        <v>83</v>
      </c>
      <c r="H114" s="143">
        <v>0</v>
      </c>
      <c r="I114" s="158">
        <f t="shared" si="1"/>
        <v>1</v>
      </c>
      <c r="J114" s="166">
        <v>29.1</v>
      </c>
      <c r="K114" s="166">
        <f t="shared" si="3"/>
        <v>29.1</v>
      </c>
      <c r="L114" s="167">
        <f t="shared" si="10"/>
        <v>185</v>
      </c>
      <c r="M114" s="168">
        <v>0.28000000000000003</v>
      </c>
      <c r="N114" s="168">
        <f t="shared" si="6"/>
        <v>0.28000000000000003</v>
      </c>
      <c r="O114" s="166">
        <f t="shared" si="7"/>
        <v>51.800000000000004</v>
      </c>
      <c r="P114" s="169">
        <f t="shared" si="8"/>
        <v>80.900000000000006</v>
      </c>
      <c r="Q114" s="170"/>
      <c r="R114" s="171"/>
      <c r="S114" s="171"/>
      <c r="T114" s="171"/>
      <c r="U114" s="171"/>
      <c r="V114" s="171"/>
      <c r="W114" s="171"/>
      <c r="X114" s="171"/>
      <c r="Y114" s="171"/>
      <c r="Z114" s="171"/>
    </row>
    <row r="115" spans="1:26" ht="15.5" x14ac:dyDescent="0.35">
      <c r="A115" s="89" t="str">
        <f>IF(TRIM(G115)&lt;&gt;"",COUNTA($G$7:G115)&amp;"","")</f>
        <v/>
      </c>
      <c r="B115" s="90"/>
      <c r="C115" s="90"/>
      <c r="D115" s="35"/>
      <c r="E115" s="151" t="s">
        <v>159</v>
      </c>
      <c r="F115" s="91"/>
      <c r="G115" s="92"/>
      <c r="H115" s="24" t="str">
        <f t="shared" ref="H115" si="12">IF(F115=0,"",0)</f>
        <v/>
      </c>
      <c r="I115" s="57" t="str">
        <f t="shared" si="1"/>
        <v/>
      </c>
      <c r="J115" s="166" t="str">
        <f t="shared" si="2"/>
        <v/>
      </c>
      <c r="K115" s="166" t="str">
        <f t="shared" si="3"/>
        <v/>
      </c>
      <c r="L115" s="167" t="str">
        <f t="shared" si="10"/>
        <v/>
      </c>
      <c r="M115" s="168" t="str">
        <f t="shared" si="5"/>
        <v/>
      </c>
      <c r="N115" s="168" t="str">
        <f t="shared" si="6"/>
        <v/>
      </c>
      <c r="O115" s="166" t="str">
        <f t="shared" si="7"/>
        <v/>
      </c>
      <c r="P115" s="169" t="str">
        <f t="shared" si="8"/>
        <v/>
      </c>
      <c r="Q115" s="170"/>
    </row>
    <row r="116" spans="1:26" ht="15.5" x14ac:dyDescent="0.35">
      <c r="A116" s="89" t="str">
        <f>IF(TRIM(G116)&lt;&gt;"",COUNTA($G$7:G116)&amp;"","")</f>
        <v>88</v>
      </c>
      <c r="B116" s="90"/>
      <c r="C116" s="90"/>
      <c r="D116" s="35"/>
      <c r="E116" s="154" t="s">
        <v>160</v>
      </c>
      <c r="F116" s="128">
        <v>356</v>
      </c>
      <c r="G116" s="155" t="s">
        <v>56</v>
      </c>
      <c r="H116" s="24">
        <v>0.1</v>
      </c>
      <c r="I116" s="57">
        <f t="shared" si="1"/>
        <v>391.6</v>
      </c>
      <c r="J116" s="166">
        <f t="shared" si="2"/>
        <v>0</v>
      </c>
      <c r="K116" s="166">
        <f t="shared" si="3"/>
        <v>0</v>
      </c>
      <c r="L116" s="167">
        <f t="shared" si="10"/>
        <v>185</v>
      </c>
      <c r="M116" s="168">
        <v>6.7000000000000004E-2</v>
      </c>
      <c r="N116" s="168">
        <f t="shared" si="6"/>
        <v>26.237200000000001</v>
      </c>
      <c r="O116" s="166">
        <f t="shared" si="7"/>
        <v>4853.8820000000005</v>
      </c>
      <c r="P116" s="169">
        <f t="shared" si="8"/>
        <v>4853.8820000000005</v>
      </c>
      <c r="Q116" s="170"/>
    </row>
    <row r="117" spans="1:26" customFormat="1" ht="14.25" customHeight="1" x14ac:dyDescent="0.35">
      <c r="A117" s="163" t="str">
        <f>IF(TRIM(G117)&lt;&gt;"",COUNTA($G$7:G117)&amp;"","")</f>
        <v/>
      </c>
      <c r="B117" s="164"/>
      <c r="C117" s="164"/>
      <c r="D117" s="165"/>
      <c r="E117" s="156" t="s">
        <v>85</v>
      </c>
      <c r="F117" s="141"/>
      <c r="G117" s="142"/>
      <c r="H117" s="143" t="str">
        <f>IF(F117=0,"",0)</f>
        <v/>
      </c>
      <c r="I117" s="158" t="str">
        <f t="shared" si="1"/>
        <v/>
      </c>
      <c r="J117" s="166" t="str">
        <f t="shared" si="2"/>
        <v/>
      </c>
      <c r="K117" s="166" t="str">
        <f t="shared" si="3"/>
        <v/>
      </c>
      <c r="L117" s="167" t="str">
        <f t="shared" si="10"/>
        <v/>
      </c>
      <c r="M117" s="168" t="str">
        <f t="shared" si="5"/>
        <v/>
      </c>
      <c r="N117" s="168" t="str">
        <f t="shared" si="6"/>
        <v/>
      </c>
      <c r="O117" s="166" t="str">
        <f t="shared" si="7"/>
        <v/>
      </c>
      <c r="P117" s="169" t="str">
        <f t="shared" si="8"/>
        <v/>
      </c>
      <c r="Q117" s="170"/>
      <c r="R117" s="171"/>
      <c r="S117" s="171"/>
      <c r="T117" s="171"/>
      <c r="U117" s="171"/>
      <c r="V117" s="171"/>
      <c r="W117" s="171"/>
      <c r="X117" s="171"/>
      <c r="Y117" s="171"/>
      <c r="Z117" s="171"/>
    </row>
    <row r="118" spans="1:26" customFormat="1" ht="14.25" customHeight="1" x14ac:dyDescent="0.35">
      <c r="A118" s="163" t="str">
        <f>IF(TRIM(G118)&lt;&gt;"",COUNTA($G$7:G118)&amp;"","")</f>
        <v>89</v>
      </c>
      <c r="B118" s="164"/>
      <c r="C118" s="164"/>
      <c r="D118" s="165"/>
      <c r="E118" s="157" t="s">
        <v>78</v>
      </c>
      <c r="F118" s="158">
        <f>(2*1*100)/27</f>
        <v>7.4074074074074074</v>
      </c>
      <c r="G118" s="142" t="s">
        <v>57</v>
      </c>
      <c r="H118" s="143">
        <v>0.1</v>
      </c>
      <c r="I118" s="158">
        <f t="shared" si="1"/>
        <v>8.1481481481481488</v>
      </c>
      <c r="J118" s="166">
        <f t="shared" si="2"/>
        <v>0</v>
      </c>
      <c r="K118" s="166">
        <f t="shared" si="3"/>
        <v>0</v>
      </c>
      <c r="L118" s="167">
        <f t="shared" si="10"/>
        <v>185</v>
      </c>
      <c r="M118" s="168">
        <v>0.77</v>
      </c>
      <c r="N118" s="168">
        <f t="shared" si="6"/>
        <v>6.2740740740740746</v>
      </c>
      <c r="O118" s="166">
        <f t="shared" si="7"/>
        <v>1160.7037037037037</v>
      </c>
      <c r="P118" s="169">
        <f t="shared" si="8"/>
        <v>1160.7037037037037</v>
      </c>
      <c r="Q118" s="170"/>
      <c r="R118" s="171"/>
      <c r="S118" s="171"/>
      <c r="T118" s="171"/>
      <c r="U118" s="171"/>
      <c r="V118" s="171"/>
      <c r="W118" s="171"/>
      <c r="X118" s="171"/>
      <c r="Y118" s="171"/>
      <c r="Z118" s="171"/>
    </row>
    <row r="119" spans="1:26" ht="15" thickBot="1" x14ac:dyDescent="0.4">
      <c r="A119" s="89" t="str">
        <f>IF(TRIM(G119)&lt;&gt;"",COUNTA($G$7:G119)&amp;"","")</f>
        <v/>
      </c>
      <c r="B119" s="93"/>
      <c r="C119" s="93"/>
      <c r="D119" s="35"/>
      <c r="E119" s="81"/>
      <c r="F119" s="91"/>
      <c r="G119" s="92"/>
      <c r="H119" s="24" t="str">
        <f t="shared" ref="H119" si="13">IF(F119=0,"",0)</f>
        <v/>
      </c>
      <c r="I119" s="57" t="str">
        <f t="shared" ref="I119" si="14">IF(F119=0,"",F119+(F119*H119))</f>
        <v/>
      </c>
      <c r="J119" s="25" t="str">
        <f t="shared" ref="J119" si="15">IF(F119=0,"",0)</f>
        <v/>
      </c>
      <c r="K119" s="26" t="str">
        <f t="shared" ref="K119" si="16">IF(F119=0,"",J119*I119)</f>
        <v/>
      </c>
      <c r="L119" s="27" t="str">
        <f>IF(F119=0,"",#REF!)</f>
        <v/>
      </c>
      <c r="M119" s="28" t="str">
        <f t="shared" ref="M119" si="17">IF(F119=0,"",0)</f>
        <v/>
      </c>
      <c r="N119" s="28" t="str">
        <f t="shared" ref="N119" si="18">IF(F119=0,"",M119*I119)</f>
        <v/>
      </c>
      <c r="O119" s="26" t="str">
        <f t="shared" ref="O119" si="19">IF(F119=0,"",N119*L119)</f>
        <v/>
      </c>
      <c r="P119" s="29" t="str">
        <f t="shared" ref="P119" si="20">IF(F119=0,"",K119+O119)</f>
        <v/>
      </c>
      <c r="Q119" s="2"/>
    </row>
    <row r="120" spans="1:26" s="3" customFormat="1" ht="15.5" x14ac:dyDescent="0.35">
      <c r="A120" s="115" t="str">
        <f>IF(TRIM(G120)&lt;&gt;"",COUNTA($G$7:G120)&amp;"","")</f>
        <v/>
      </c>
      <c r="B120" s="36"/>
      <c r="C120" s="36"/>
      <c r="D120" s="37"/>
      <c r="E120" s="129"/>
      <c r="F120" s="122"/>
      <c r="G120" s="123"/>
      <c r="H120" s="116" t="s">
        <v>12</v>
      </c>
      <c r="I120" s="117"/>
      <c r="J120" s="118">
        <f>SUM(K$9:K$119)</f>
        <v>109346.38244300001</v>
      </c>
      <c r="K120" s="247" t="s">
        <v>13</v>
      </c>
      <c r="L120" s="248"/>
      <c r="M120" s="119">
        <f>SUM(O$9:O$119)</f>
        <v>150115.02620370363</v>
      </c>
      <c r="N120" s="247" t="s">
        <v>32</v>
      </c>
      <c r="O120" s="248"/>
      <c r="P120" s="120">
        <f>SUM(N$9:N$119)</f>
        <v>811.43257407407395</v>
      </c>
      <c r="Q120" s="121">
        <f>SUM(P$9:P$119)</f>
        <v>259461.40864670367</v>
      </c>
    </row>
    <row r="121" spans="1:26" ht="20.149999999999999" customHeight="1" x14ac:dyDescent="0.35">
      <c r="A121" s="107" t="str">
        <f>IF(TRIM(G121)&lt;&gt;"",COUNTA($G$7:G121)&amp;"","")</f>
        <v/>
      </c>
      <c r="B121" s="23"/>
      <c r="C121" s="114" t="s">
        <v>36</v>
      </c>
      <c r="D121" s="108" t="s">
        <v>79</v>
      </c>
      <c r="E121" s="130" t="s">
        <v>80</v>
      </c>
      <c r="F121" s="53"/>
      <c r="G121" s="54"/>
      <c r="H121" s="23"/>
      <c r="I121" s="54"/>
      <c r="J121" s="23"/>
      <c r="K121" s="23"/>
      <c r="L121" s="23"/>
      <c r="M121" s="23"/>
      <c r="N121" s="23"/>
      <c r="O121" s="23"/>
      <c r="P121" s="23"/>
      <c r="Q121" s="109"/>
    </row>
    <row r="122" spans="1:26" customFormat="1" ht="18.75" customHeight="1" x14ac:dyDescent="0.35">
      <c r="A122" s="163" t="str">
        <f>IF(TRIM(G122)&lt;&gt;"",COUNTA($G$7:G122)&amp;"","")</f>
        <v/>
      </c>
      <c r="B122" s="175"/>
      <c r="C122" s="175"/>
      <c r="D122" s="165"/>
      <c r="E122" s="156" t="s">
        <v>80</v>
      </c>
      <c r="F122" s="141"/>
      <c r="G122" s="142"/>
      <c r="H122" s="143" t="str">
        <f t="shared" ref="H122:H128" si="21">IF(F122=0,"",0)</f>
        <v/>
      </c>
      <c r="I122" s="158" t="str">
        <f t="shared" ref="I122:I135" si="22">IF(F122=0,"",F122+(F122*H122))</f>
        <v/>
      </c>
      <c r="J122" s="166" t="str">
        <f t="shared" ref="J122:J135" si="23">IF(F122=0,"",0)</f>
        <v/>
      </c>
      <c r="K122" s="166" t="str">
        <f t="shared" ref="K122:K135" si="24">IF(F122=0,"",J122*I122)</f>
        <v/>
      </c>
      <c r="L122" s="167" t="str">
        <f>IF(F122=0,"",#REF!)</f>
        <v/>
      </c>
      <c r="M122" s="168" t="str">
        <f t="shared" ref="M122:M135" si="25">IF(F122=0,"",0)</f>
        <v/>
      </c>
      <c r="N122" s="168" t="str">
        <f t="shared" ref="N122:N135" si="26">IF(F122=0,"",M122*I122)</f>
        <v/>
      </c>
      <c r="O122" s="166" t="str">
        <f t="shared" ref="O122:O135" si="27">IF(F122=0,"",N122*L122)</f>
        <v/>
      </c>
      <c r="P122" s="169" t="str">
        <f t="shared" ref="P122:P135" si="28">IF(F122=0,"",K122+O122)</f>
        <v/>
      </c>
      <c r="Q122" s="170"/>
      <c r="R122" s="176"/>
      <c r="S122" s="176"/>
      <c r="T122" s="176"/>
      <c r="U122" s="176"/>
      <c r="V122" s="176"/>
      <c r="W122" s="176"/>
      <c r="X122" s="176"/>
      <c r="Y122" s="176"/>
      <c r="Z122" s="176"/>
    </row>
    <row r="123" spans="1:26" customFormat="1" ht="14.25" customHeight="1" x14ac:dyDescent="0.35">
      <c r="A123" s="163" t="str">
        <f>IF(TRIM(G123)&lt;&gt;"",COUNTA($G$7:G123)&amp;"","")</f>
        <v/>
      </c>
      <c r="B123" s="164"/>
      <c r="C123" s="164"/>
      <c r="D123" s="165"/>
      <c r="E123" s="140" t="s">
        <v>67</v>
      </c>
      <c r="F123" s="141"/>
      <c r="G123" s="142"/>
      <c r="H123" s="143" t="str">
        <f t="shared" si="21"/>
        <v/>
      </c>
      <c r="I123" s="158" t="str">
        <f t="shared" si="22"/>
        <v/>
      </c>
      <c r="J123" s="166" t="str">
        <f t="shared" si="23"/>
        <v/>
      </c>
      <c r="K123" s="166" t="str">
        <f t="shared" si="24"/>
        <v/>
      </c>
      <c r="L123" s="167" t="str">
        <f>IF(F123=0,"",#REF!)</f>
        <v/>
      </c>
      <c r="M123" s="168" t="str">
        <f t="shared" si="25"/>
        <v/>
      </c>
      <c r="N123" s="168" t="str">
        <f t="shared" si="26"/>
        <v/>
      </c>
      <c r="O123" s="166" t="str">
        <f t="shared" si="27"/>
        <v/>
      </c>
      <c r="P123" s="169" t="str">
        <f t="shared" si="28"/>
        <v/>
      </c>
      <c r="Q123" s="170"/>
      <c r="R123" s="171"/>
      <c r="S123" s="171"/>
      <c r="T123" s="171"/>
      <c r="U123" s="171"/>
      <c r="V123" s="171"/>
      <c r="W123" s="171"/>
      <c r="X123" s="171"/>
      <c r="Y123" s="171"/>
      <c r="Z123" s="171"/>
    </row>
    <row r="124" spans="1:26" customFormat="1" ht="31" x14ac:dyDescent="0.35">
      <c r="A124" s="163" t="str">
        <f>IF(TRIM(G124)&lt;&gt;"",COUNTA($G$7:G124)&amp;"","")</f>
        <v>90</v>
      </c>
      <c r="B124" s="164"/>
      <c r="C124" s="164"/>
      <c r="D124" s="172" t="s">
        <v>84</v>
      </c>
      <c r="E124" s="149" t="s">
        <v>86</v>
      </c>
      <c r="F124" s="141">
        <v>300</v>
      </c>
      <c r="G124" s="142" t="s">
        <v>56</v>
      </c>
      <c r="H124" s="143">
        <v>0.05</v>
      </c>
      <c r="I124" s="158">
        <f t="shared" si="22"/>
        <v>315</v>
      </c>
      <c r="J124" s="166">
        <v>0.95609999999999995</v>
      </c>
      <c r="K124" s="166">
        <f t="shared" si="24"/>
        <v>301.17149999999998</v>
      </c>
      <c r="L124" s="167">
        <f t="shared" ref="L124:L134" si="29">IF(F124=0,"",L$7)</f>
        <v>185</v>
      </c>
      <c r="M124" s="168">
        <v>4.7E-2</v>
      </c>
      <c r="N124" s="168">
        <f t="shared" si="26"/>
        <v>14.805</v>
      </c>
      <c r="O124" s="166">
        <f t="shared" si="27"/>
        <v>2738.9249999999997</v>
      </c>
      <c r="P124" s="169">
        <f t="shared" si="28"/>
        <v>3040.0964999999997</v>
      </c>
      <c r="Q124" s="170"/>
      <c r="R124" s="171"/>
      <c r="S124" s="171"/>
      <c r="T124" s="171"/>
      <c r="U124" s="171"/>
      <c r="V124" s="171"/>
      <c r="W124" s="171"/>
      <c r="X124" s="171"/>
      <c r="Y124" s="171"/>
      <c r="Z124" s="171"/>
    </row>
    <row r="125" spans="1:26" customFormat="1" ht="14.25" customHeight="1" x14ac:dyDescent="0.35">
      <c r="A125" s="163" t="str">
        <f>IF(TRIM(G125)&lt;&gt;"",COUNTA($G$7:G125)&amp;"","")</f>
        <v>91</v>
      </c>
      <c r="B125" s="164"/>
      <c r="C125" s="164"/>
      <c r="D125" s="165"/>
      <c r="E125" s="144" t="s">
        <v>142</v>
      </c>
      <c r="F125" s="141">
        <v>159</v>
      </c>
      <c r="G125" s="142" t="s">
        <v>56</v>
      </c>
      <c r="H125" s="143">
        <v>0.05</v>
      </c>
      <c r="I125" s="158">
        <f t="shared" si="22"/>
        <v>166.95</v>
      </c>
      <c r="J125" s="166">
        <v>0.33939999999999998</v>
      </c>
      <c r="K125" s="166">
        <f t="shared" si="24"/>
        <v>56.662829999999992</v>
      </c>
      <c r="L125" s="167">
        <f t="shared" si="29"/>
        <v>185</v>
      </c>
      <c r="M125" s="168">
        <v>4.2000000000000003E-2</v>
      </c>
      <c r="N125" s="168">
        <f t="shared" si="26"/>
        <v>7.0118999999999998</v>
      </c>
      <c r="O125" s="166">
        <f t="shared" si="27"/>
        <v>1297.2014999999999</v>
      </c>
      <c r="P125" s="169">
        <f t="shared" si="28"/>
        <v>1353.8643299999999</v>
      </c>
      <c r="Q125" s="170"/>
      <c r="R125" s="171"/>
      <c r="S125" s="171"/>
      <c r="T125" s="171"/>
      <c r="U125" s="171"/>
      <c r="V125" s="171"/>
      <c r="W125" s="171"/>
      <c r="X125" s="171"/>
      <c r="Y125" s="171"/>
      <c r="Z125" s="171"/>
    </row>
    <row r="126" spans="1:26" customFormat="1" ht="14.25" customHeight="1" x14ac:dyDescent="0.35">
      <c r="A126" s="163" t="str">
        <f>IF(TRIM(G126)&lt;&gt;"",COUNTA($G$7:G126)&amp;"","")</f>
        <v/>
      </c>
      <c r="B126" s="164"/>
      <c r="C126" s="164"/>
      <c r="D126" s="165"/>
      <c r="E126" s="159" t="s">
        <v>68</v>
      </c>
      <c r="F126" s="141"/>
      <c r="G126" s="142"/>
      <c r="H126" s="143" t="str">
        <f t="shared" ref="H126" si="30">IF(F126=0,"",0)</f>
        <v/>
      </c>
      <c r="I126" s="158" t="str">
        <f t="shared" si="22"/>
        <v/>
      </c>
      <c r="J126" s="166" t="str">
        <f t="shared" si="23"/>
        <v/>
      </c>
      <c r="K126" s="166" t="str">
        <f t="shared" si="24"/>
        <v/>
      </c>
      <c r="L126" s="167" t="str">
        <f t="shared" si="29"/>
        <v/>
      </c>
      <c r="M126" s="168" t="str">
        <f t="shared" si="25"/>
        <v/>
      </c>
      <c r="N126" s="168" t="str">
        <f t="shared" si="26"/>
        <v/>
      </c>
      <c r="O126" s="166" t="str">
        <f t="shared" si="27"/>
        <v/>
      </c>
      <c r="P126" s="169" t="str">
        <f t="shared" si="28"/>
        <v/>
      </c>
      <c r="Q126" s="170"/>
      <c r="R126" s="171"/>
      <c r="S126" s="171"/>
      <c r="T126" s="171"/>
      <c r="U126" s="171"/>
      <c r="V126" s="171"/>
      <c r="W126" s="171"/>
      <c r="X126" s="171"/>
      <c r="Y126" s="171"/>
      <c r="Z126" s="171"/>
    </row>
    <row r="127" spans="1:26" customFormat="1" ht="15.5" x14ac:dyDescent="0.35">
      <c r="A127" s="163" t="str">
        <f>IF(TRIM(G127)&lt;&gt;"",COUNTA($G$7:G127)&amp;"","")</f>
        <v>92</v>
      </c>
      <c r="B127" s="164"/>
      <c r="C127" s="164"/>
      <c r="D127" s="172"/>
      <c r="E127" s="149" t="s">
        <v>161</v>
      </c>
      <c r="F127" s="141">
        <v>3077</v>
      </c>
      <c r="G127" s="142" t="s">
        <v>56</v>
      </c>
      <c r="H127" s="143">
        <v>0.1</v>
      </c>
      <c r="I127" s="158">
        <f t="shared" si="22"/>
        <v>3384.7</v>
      </c>
      <c r="J127" s="166">
        <v>0.42</v>
      </c>
      <c r="K127" s="166">
        <f t="shared" si="24"/>
        <v>1421.5739999999998</v>
      </c>
      <c r="L127" s="167">
        <f t="shared" si="29"/>
        <v>185</v>
      </c>
      <c r="M127" s="168">
        <v>1.2E-2</v>
      </c>
      <c r="N127" s="168">
        <f t="shared" si="26"/>
        <v>40.616399999999999</v>
      </c>
      <c r="O127" s="166">
        <f t="shared" si="27"/>
        <v>7514.0339999999997</v>
      </c>
      <c r="P127" s="169">
        <f t="shared" si="28"/>
        <v>8935.6080000000002</v>
      </c>
      <c r="Q127" s="170"/>
      <c r="R127" s="171"/>
      <c r="S127" s="171"/>
      <c r="T127" s="171"/>
      <c r="U127" s="171"/>
      <c r="V127" s="171"/>
      <c r="W127" s="171"/>
      <c r="X127" s="171"/>
      <c r="Y127" s="171"/>
      <c r="Z127" s="171"/>
    </row>
    <row r="128" spans="1:26" customFormat="1" ht="14.25" customHeight="1" x14ac:dyDescent="0.35">
      <c r="A128" s="163" t="str">
        <f>IF(TRIM(G128)&lt;&gt;"",COUNTA($G$7:G128)&amp;"","")</f>
        <v/>
      </c>
      <c r="B128" s="164"/>
      <c r="C128" s="164"/>
      <c r="D128" s="165"/>
      <c r="E128" s="159" t="s">
        <v>105</v>
      </c>
      <c r="F128" s="141"/>
      <c r="G128" s="142"/>
      <c r="H128" s="143" t="str">
        <f t="shared" si="21"/>
        <v/>
      </c>
      <c r="I128" s="158" t="str">
        <f t="shared" si="22"/>
        <v/>
      </c>
      <c r="J128" s="166" t="str">
        <f t="shared" si="23"/>
        <v/>
      </c>
      <c r="K128" s="166" t="str">
        <f t="shared" si="24"/>
        <v/>
      </c>
      <c r="L128" s="167" t="str">
        <f t="shared" si="29"/>
        <v/>
      </c>
      <c r="M128" s="168" t="str">
        <f t="shared" si="25"/>
        <v/>
      </c>
      <c r="N128" s="168" t="str">
        <f t="shared" si="26"/>
        <v/>
      </c>
      <c r="O128" s="166" t="str">
        <f t="shared" si="27"/>
        <v/>
      </c>
      <c r="P128" s="169" t="str">
        <f t="shared" si="28"/>
        <v/>
      </c>
      <c r="Q128" s="170"/>
      <c r="R128" s="171"/>
      <c r="S128" s="171"/>
      <c r="T128" s="171"/>
      <c r="U128" s="171"/>
      <c r="V128" s="171"/>
      <c r="W128" s="171"/>
      <c r="X128" s="171"/>
      <c r="Y128" s="171"/>
      <c r="Z128" s="171"/>
    </row>
    <row r="129" spans="1:26" customFormat="1" ht="15.5" x14ac:dyDescent="0.35">
      <c r="A129" s="163" t="str">
        <f>IF(TRIM(G129)&lt;&gt;"",COUNTA($G$7:G129)&amp;"","")</f>
        <v>93</v>
      </c>
      <c r="B129" s="164"/>
      <c r="C129" s="164"/>
      <c r="D129" s="172"/>
      <c r="E129" s="204" t="s">
        <v>174</v>
      </c>
      <c r="F129" s="212">
        <v>57</v>
      </c>
      <c r="G129" s="213" t="s">
        <v>83</v>
      </c>
      <c r="H129" s="143">
        <v>0</v>
      </c>
      <c r="I129" s="158">
        <f t="shared" si="22"/>
        <v>57</v>
      </c>
      <c r="J129" s="166">
        <v>1.52</v>
      </c>
      <c r="K129" s="166">
        <f t="shared" si="24"/>
        <v>86.64</v>
      </c>
      <c r="L129" s="167">
        <f t="shared" si="29"/>
        <v>185</v>
      </c>
      <c r="M129" s="168">
        <v>0.08</v>
      </c>
      <c r="N129" s="168">
        <f t="shared" si="26"/>
        <v>4.5600000000000005</v>
      </c>
      <c r="O129" s="166">
        <f t="shared" si="27"/>
        <v>843.60000000000014</v>
      </c>
      <c r="P129" s="169">
        <f t="shared" si="28"/>
        <v>930.24000000000012</v>
      </c>
      <c r="Q129" s="170"/>
      <c r="R129" s="171"/>
      <c r="S129" s="171"/>
      <c r="T129" s="171"/>
      <c r="U129" s="171"/>
      <c r="V129" s="171"/>
      <c r="W129" s="171"/>
      <c r="X129" s="171"/>
      <c r="Y129" s="171"/>
      <c r="Z129" s="171"/>
    </row>
    <row r="130" spans="1:26" customFormat="1" ht="14.25" customHeight="1" x14ac:dyDescent="0.35">
      <c r="A130" s="163" t="str">
        <f>IF(TRIM(G130)&lt;&gt;"",COUNTA($G$7:G130)&amp;"","")</f>
        <v/>
      </c>
      <c r="B130" s="164"/>
      <c r="C130" s="164"/>
      <c r="D130" s="165"/>
      <c r="E130" s="150" t="s">
        <v>73</v>
      </c>
      <c r="F130" s="141"/>
      <c r="G130" s="142"/>
      <c r="H130" s="143" t="str">
        <f t="shared" ref="H130" si="31">IF(F130=0,"",0)</f>
        <v/>
      </c>
      <c r="I130" s="158" t="str">
        <f t="shared" si="22"/>
        <v/>
      </c>
      <c r="J130" s="166" t="str">
        <f t="shared" si="23"/>
        <v/>
      </c>
      <c r="K130" s="166" t="str">
        <f t="shared" si="24"/>
        <v/>
      </c>
      <c r="L130" s="167" t="str">
        <f t="shared" si="29"/>
        <v/>
      </c>
      <c r="M130" s="168" t="str">
        <f t="shared" si="25"/>
        <v/>
      </c>
      <c r="N130" s="168" t="str">
        <f t="shared" si="26"/>
        <v/>
      </c>
      <c r="O130" s="166" t="str">
        <f t="shared" si="27"/>
        <v/>
      </c>
      <c r="P130" s="169" t="str">
        <f t="shared" si="28"/>
        <v/>
      </c>
      <c r="Q130" s="170"/>
      <c r="R130" s="171"/>
      <c r="S130" s="171"/>
      <c r="T130" s="171"/>
      <c r="U130" s="171"/>
      <c r="V130" s="171"/>
      <c r="W130" s="171"/>
      <c r="X130" s="171"/>
      <c r="Y130" s="171"/>
      <c r="Z130" s="171"/>
    </row>
    <row r="131" spans="1:26" customFormat="1" ht="31" x14ac:dyDescent="0.35">
      <c r="A131" s="163" t="str">
        <f>IF(TRIM(G131)&lt;&gt;"",COUNTA($G$7:G131)&amp;"","")</f>
        <v>94</v>
      </c>
      <c r="B131" s="164"/>
      <c r="C131" s="164"/>
      <c r="D131" s="172" t="s">
        <v>173</v>
      </c>
      <c r="E131" s="149" t="s">
        <v>162</v>
      </c>
      <c r="F131" s="141">
        <v>1</v>
      </c>
      <c r="G131" s="142" t="s">
        <v>83</v>
      </c>
      <c r="H131" s="143">
        <v>0</v>
      </c>
      <c r="I131" s="158">
        <f t="shared" si="22"/>
        <v>1</v>
      </c>
      <c r="J131" s="166">
        <v>124.69</v>
      </c>
      <c r="K131" s="166">
        <f t="shared" si="24"/>
        <v>124.69</v>
      </c>
      <c r="L131" s="167">
        <f t="shared" si="29"/>
        <v>185</v>
      </c>
      <c r="M131" s="168">
        <v>0.68</v>
      </c>
      <c r="N131" s="168">
        <f t="shared" si="26"/>
        <v>0.68</v>
      </c>
      <c r="O131" s="166">
        <f t="shared" si="27"/>
        <v>125.80000000000001</v>
      </c>
      <c r="P131" s="169">
        <f t="shared" si="28"/>
        <v>250.49</v>
      </c>
      <c r="Q131" s="170"/>
      <c r="R131" s="171"/>
      <c r="S131" s="171"/>
      <c r="T131" s="171"/>
      <c r="U131" s="171"/>
      <c r="V131" s="171"/>
      <c r="W131" s="171"/>
      <c r="X131" s="171"/>
      <c r="Y131" s="171"/>
      <c r="Z131" s="171"/>
    </row>
    <row r="132" spans="1:26" customFormat="1" ht="14.25" customHeight="1" x14ac:dyDescent="0.35">
      <c r="A132" s="163" t="str">
        <f>IF(TRIM(G132)&lt;&gt;"",COUNTA($G$7:G132)&amp;"","")</f>
        <v>95</v>
      </c>
      <c r="B132" s="164"/>
      <c r="C132" s="164"/>
      <c r="D132" s="165"/>
      <c r="E132" s="144" t="s">
        <v>163</v>
      </c>
      <c r="F132" s="141">
        <v>23</v>
      </c>
      <c r="G132" s="142" t="s">
        <v>83</v>
      </c>
      <c r="H132" s="143">
        <v>0</v>
      </c>
      <c r="I132" s="158">
        <f t="shared" si="22"/>
        <v>23</v>
      </c>
      <c r="J132" s="166">
        <v>22.5</v>
      </c>
      <c r="K132" s="166">
        <f t="shared" si="24"/>
        <v>517.5</v>
      </c>
      <c r="L132" s="167">
        <f t="shared" si="29"/>
        <v>185</v>
      </c>
      <c r="M132" s="168">
        <v>0.23</v>
      </c>
      <c r="N132" s="168">
        <f t="shared" si="26"/>
        <v>5.29</v>
      </c>
      <c r="O132" s="166">
        <f t="shared" si="27"/>
        <v>978.65</v>
      </c>
      <c r="P132" s="169">
        <f t="shared" si="28"/>
        <v>1496.15</v>
      </c>
      <c r="Q132" s="170"/>
      <c r="R132" s="171"/>
      <c r="S132" s="171"/>
      <c r="T132" s="171"/>
      <c r="U132" s="171"/>
      <c r="V132" s="171"/>
      <c r="W132" s="171"/>
      <c r="X132" s="171"/>
      <c r="Y132" s="171"/>
      <c r="Z132" s="171"/>
    </row>
    <row r="133" spans="1:26" customFormat="1" ht="14.25" customHeight="1" x14ac:dyDescent="0.35">
      <c r="A133" s="163" t="str">
        <f>IF(TRIM(G133)&lt;&gt;"",COUNTA($G$7:G133)&amp;"","")</f>
        <v>96</v>
      </c>
      <c r="B133" s="164"/>
      <c r="C133" s="164"/>
      <c r="D133" s="165"/>
      <c r="E133" s="144" t="s">
        <v>164</v>
      </c>
      <c r="F133" s="141">
        <v>13</v>
      </c>
      <c r="G133" s="142" t="s">
        <v>83</v>
      </c>
      <c r="H133" s="143">
        <v>0</v>
      </c>
      <c r="I133" s="158">
        <f t="shared" si="22"/>
        <v>13</v>
      </c>
      <c r="J133" s="166">
        <v>22.5</v>
      </c>
      <c r="K133" s="166">
        <f t="shared" si="24"/>
        <v>292.5</v>
      </c>
      <c r="L133" s="167">
        <f t="shared" si="29"/>
        <v>185</v>
      </c>
      <c r="M133" s="168">
        <v>0.23</v>
      </c>
      <c r="N133" s="168">
        <f t="shared" si="26"/>
        <v>2.99</v>
      </c>
      <c r="O133" s="166">
        <f t="shared" si="27"/>
        <v>553.15000000000009</v>
      </c>
      <c r="P133" s="169">
        <f t="shared" si="28"/>
        <v>845.65000000000009</v>
      </c>
      <c r="Q133" s="170"/>
      <c r="R133" s="171"/>
      <c r="S133" s="171"/>
      <c r="T133" s="171"/>
      <c r="U133" s="171"/>
      <c r="V133" s="171"/>
      <c r="W133" s="171"/>
      <c r="X133" s="171"/>
      <c r="Y133" s="171"/>
      <c r="Z133" s="171"/>
    </row>
    <row r="134" spans="1:26" customFormat="1" ht="14.25" customHeight="1" x14ac:dyDescent="0.35">
      <c r="A134" s="163" t="str">
        <f>IF(TRIM(G134)&lt;&gt;"",COUNTA($G$7:G134)&amp;"","")</f>
        <v>97</v>
      </c>
      <c r="B134" s="164"/>
      <c r="C134" s="164"/>
      <c r="D134" s="165"/>
      <c r="E134" s="144" t="s">
        <v>165</v>
      </c>
      <c r="F134" s="141">
        <v>1</v>
      </c>
      <c r="G134" s="142" t="s">
        <v>83</v>
      </c>
      <c r="H134" s="143">
        <v>0</v>
      </c>
      <c r="I134" s="158">
        <f t="shared" si="22"/>
        <v>1</v>
      </c>
      <c r="J134" s="166">
        <v>22.5</v>
      </c>
      <c r="K134" s="166">
        <f t="shared" si="24"/>
        <v>22.5</v>
      </c>
      <c r="L134" s="167">
        <f t="shared" si="29"/>
        <v>185</v>
      </c>
      <c r="M134" s="168">
        <v>0.23</v>
      </c>
      <c r="N134" s="168">
        <f t="shared" si="26"/>
        <v>0.23</v>
      </c>
      <c r="O134" s="166">
        <f t="shared" si="27"/>
        <v>42.550000000000004</v>
      </c>
      <c r="P134" s="169">
        <f t="shared" si="28"/>
        <v>65.050000000000011</v>
      </c>
      <c r="Q134" s="170"/>
      <c r="R134" s="171"/>
      <c r="S134" s="171"/>
      <c r="T134" s="171"/>
      <c r="U134" s="171"/>
      <c r="V134" s="171"/>
      <c r="W134" s="171"/>
      <c r="X134" s="171"/>
      <c r="Y134" s="171"/>
      <c r="Z134" s="171"/>
    </row>
    <row r="135" spans="1:26" s="3" customFormat="1" ht="16" thickBot="1" x14ac:dyDescent="0.4">
      <c r="A135" s="89" t="str">
        <f>IF(TRIM(G135)&lt;&gt;"",COUNTA($G$7:G135)&amp;"","")</f>
        <v/>
      </c>
      <c r="B135" s="1"/>
      <c r="C135" s="1"/>
      <c r="D135" s="22"/>
      <c r="E135" s="129"/>
      <c r="F135" s="91"/>
      <c r="G135" s="92"/>
      <c r="H135" s="24" t="str">
        <f t="shared" ref="H135" si="32">IF(F135=0,"",0)</f>
        <v/>
      </c>
      <c r="I135" s="57" t="str">
        <f t="shared" si="22"/>
        <v/>
      </c>
      <c r="J135" s="25" t="str">
        <f t="shared" si="23"/>
        <v/>
      </c>
      <c r="K135" s="26" t="str">
        <f t="shared" si="24"/>
        <v/>
      </c>
      <c r="L135" s="27" t="str">
        <f>IF(F135=0,"",#REF!)</f>
        <v/>
      </c>
      <c r="M135" s="28" t="str">
        <f t="shared" si="25"/>
        <v/>
      </c>
      <c r="N135" s="28" t="str">
        <f t="shared" si="26"/>
        <v/>
      </c>
      <c r="O135" s="26" t="str">
        <f t="shared" si="27"/>
        <v/>
      </c>
      <c r="P135" s="29" t="str">
        <f t="shared" si="28"/>
        <v/>
      </c>
      <c r="Q135" s="30"/>
    </row>
    <row r="136" spans="1:26" s="3" customFormat="1" ht="15.5" x14ac:dyDescent="0.35">
      <c r="A136" s="89" t="str">
        <f>IF(TRIM(G136)&lt;&gt;"",COUNTA($G$7:G136)&amp;"","")</f>
        <v/>
      </c>
      <c r="B136" s="1"/>
      <c r="C136" s="1"/>
      <c r="D136" s="22"/>
      <c r="E136" s="129"/>
      <c r="F136" s="55"/>
      <c r="G136" s="56"/>
      <c r="H136" s="116" t="s">
        <v>12</v>
      </c>
      <c r="I136" s="117"/>
      <c r="J136" s="118">
        <f>SUM(K$122:K$135)</f>
        <v>2823.2383300000001</v>
      </c>
      <c r="K136" s="247" t="s">
        <v>13</v>
      </c>
      <c r="L136" s="248"/>
      <c r="M136" s="119">
        <f>SUM(O$122:O$135)</f>
        <v>14093.910499999996</v>
      </c>
      <c r="N136" s="247" t="s">
        <v>32</v>
      </c>
      <c r="O136" s="248"/>
      <c r="P136" s="120">
        <f>SUM(N$122:N$135)</f>
        <v>76.183300000000017</v>
      </c>
      <c r="Q136" s="121">
        <f>SUM(P$122:P$135)</f>
        <v>16917.148829999998</v>
      </c>
    </row>
    <row r="137" spans="1:26" ht="20.149999999999999" customHeight="1" x14ac:dyDescent="0.35">
      <c r="A137" s="107" t="str">
        <f>IF(TRIM(G137)&lt;&gt;"",COUNTA($G$7:G137)&amp;"","")</f>
        <v/>
      </c>
      <c r="B137" s="23"/>
      <c r="C137" s="114" t="s">
        <v>36</v>
      </c>
      <c r="D137" s="108" t="s">
        <v>81</v>
      </c>
      <c r="E137" s="130" t="s">
        <v>82</v>
      </c>
      <c r="F137" s="53"/>
      <c r="G137" s="54"/>
      <c r="H137" s="23"/>
      <c r="I137" s="54"/>
      <c r="J137" s="23"/>
      <c r="K137" s="23"/>
      <c r="L137" s="23"/>
      <c r="M137" s="23"/>
      <c r="N137" s="23"/>
      <c r="O137" s="23"/>
      <c r="P137" s="23"/>
      <c r="Q137" s="109"/>
    </row>
    <row r="138" spans="1:26" customFormat="1" ht="18.75" customHeight="1" x14ac:dyDescent="0.35">
      <c r="A138" s="163" t="str">
        <f>IF(TRIM(G138)&lt;&gt;"",COUNTA($G$7:G138)&amp;"","")</f>
        <v/>
      </c>
      <c r="B138" s="175"/>
      <c r="C138" s="175"/>
      <c r="D138" s="165"/>
      <c r="E138" s="151" t="s">
        <v>82</v>
      </c>
      <c r="F138" s="141"/>
      <c r="G138" s="142"/>
      <c r="H138" s="143" t="str">
        <f t="shared" ref="H138:H149" si="33">IF(F138=0,"",0)</f>
        <v/>
      </c>
      <c r="I138" s="158" t="str">
        <f t="shared" ref="I138:I150" si="34">IF(F138=0,"",F138+(F138*H138))</f>
        <v/>
      </c>
      <c r="J138" s="166" t="str">
        <f t="shared" ref="J138:J150" si="35">IF(F138=0,"",0)</f>
        <v/>
      </c>
      <c r="K138" s="166" t="str">
        <f t="shared" ref="K138:K150" si="36">IF(F138=0,"",J138*I138)</f>
        <v/>
      </c>
      <c r="L138" s="167" t="str">
        <f>IF(F138=0,"",#REF!)</f>
        <v/>
      </c>
      <c r="M138" s="168" t="str">
        <f t="shared" ref="M138:M150" si="37">IF(F138=0,"",0)</f>
        <v/>
      </c>
      <c r="N138" s="168" t="str">
        <f t="shared" ref="N138:N150" si="38">IF(F138=0,"",M138*I138)</f>
        <v/>
      </c>
      <c r="O138" s="166" t="str">
        <f t="shared" ref="O138:O150" si="39">IF(F138=0,"",N138*L138)</f>
        <v/>
      </c>
      <c r="P138" s="169" t="str">
        <f t="shared" ref="P138:P150" si="40">IF(F138=0,"",K138+O138)</f>
        <v/>
      </c>
      <c r="Q138" s="170"/>
      <c r="R138" s="176"/>
      <c r="S138" s="176"/>
      <c r="T138" s="176"/>
      <c r="U138" s="176"/>
      <c r="V138" s="176"/>
      <c r="W138" s="176"/>
      <c r="X138" s="176"/>
      <c r="Y138" s="176"/>
      <c r="Z138" s="176"/>
    </row>
    <row r="139" spans="1:26" customFormat="1" ht="14.25" customHeight="1" x14ac:dyDescent="0.35">
      <c r="A139" s="163" t="str">
        <f>IF(TRIM(G139)&lt;&gt;"",COUNTA($G$7:G139)&amp;"","")</f>
        <v/>
      </c>
      <c r="B139" s="164"/>
      <c r="C139" s="164"/>
      <c r="D139" s="165"/>
      <c r="E139" s="159" t="s">
        <v>166</v>
      </c>
      <c r="F139" s="141"/>
      <c r="G139" s="142"/>
      <c r="H139" s="143" t="str">
        <f t="shared" si="33"/>
        <v/>
      </c>
      <c r="I139" s="158" t="str">
        <f t="shared" si="34"/>
        <v/>
      </c>
      <c r="J139" s="166" t="str">
        <f t="shared" si="35"/>
        <v/>
      </c>
      <c r="K139" s="166" t="str">
        <f t="shared" si="36"/>
        <v/>
      </c>
      <c r="L139" s="167" t="str">
        <f t="shared" ref="L139:L149" si="41">IF(F139=0,"",L$7)</f>
        <v/>
      </c>
      <c r="M139" s="168" t="str">
        <f t="shared" si="37"/>
        <v/>
      </c>
      <c r="N139" s="168" t="str">
        <f t="shared" si="38"/>
        <v/>
      </c>
      <c r="O139" s="166" t="str">
        <f t="shared" si="39"/>
        <v/>
      </c>
      <c r="P139" s="169" t="str">
        <f t="shared" si="40"/>
        <v/>
      </c>
      <c r="Q139" s="170"/>
      <c r="R139" s="171"/>
      <c r="S139" s="171"/>
      <c r="T139" s="171"/>
      <c r="U139" s="171"/>
      <c r="V139" s="171"/>
      <c r="W139" s="171"/>
      <c r="X139" s="171"/>
      <c r="Y139" s="171"/>
      <c r="Z139" s="171"/>
    </row>
    <row r="140" spans="1:26" customFormat="1" ht="31" x14ac:dyDescent="0.35">
      <c r="A140" s="163" t="str">
        <f>IF(TRIM(G140)&lt;&gt;"",COUNTA($G$7:G140)&amp;"","")</f>
        <v>98</v>
      </c>
      <c r="B140" s="164"/>
      <c r="C140" s="164"/>
      <c r="D140" s="165"/>
      <c r="E140" s="160" t="s">
        <v>167</v>
      </c>
      <c r="F140" s="148">
        <v>1</v>
      </c>
      <c r="G140" s="142" t="s">
        <v>168</v>
      </c>
      <c r="H140" s="143">
        <f t="shared" si="33"/>
        <v>0</v>
      </c>
      <c r="I140" s="158">
        <f t="shared" si="34"/>
        <v>1</v>
      </c>
      <c r="J140" s="166">
        <f t="shared" si="35"/>
        <v>0</v>
      </c>
      <c r="K140" s="166">
        <f>P140*0.6</f>
        <v>20337.899999999998</v>
      </c>
      <c r="L140" s="167">
        <f t="shared" ref="L140:L146" si="42">IF(F140=0,"",L$7)</f>
        <v>185</v>
      </c>
      <c r="M140" s="168">
        <f t="shared" si="37"/>
        <v>0</v>
      </c>
      <c r="N140" s="168">
        <f t="shared" si="38"/>
        <v>0</v>
      </c>
      <c r="O140" s="166">
        <f>P140*0.4</f>
        <v>13558.6</v>
      </c>
      <c r="P140" s="169">
        <f>6163*5.5</f>
        <v>33896.5</v>
      </c>
      <c r="Q140" s="170"/>
      <c r="R140" s="171"/>
      <c r="S140" s="171"/>
      <c r="T140" s="171"/>
      <c r="U140" s="171"/>
      <c r="V140" s="171"/>
      <c r="W140" s="171"/>
      <c r="X140" s="171"/>
      <c r="Y140" s="171"/>
      <c r="Z140" s="171"/>
    </row>
    <row r="141" spans="1:26" customFormat="1" ht="14.25" customHeight="1" x14ac:dyDescent="0.35">
      <c r="A141" s="163" t="str">
        <f>IF(TRIM(G141)&lt;&gt;"",COUNTA($G$7:G141)&amp;"","")</f>
        <v/>
      </c>
      <c r="B141" s="164"/>
      <c r="C141" s="164"/>
      <c r="D141" s="165"/>
      <c r="E141" s="140" t="s">
        <v>67</v>
      </c>
      <c r="F141" s="141"/>
      <c r="G141" s="142"/>
      <c r="H141" s="143" t="str">
        <f t="shared" si="33"/>
        <v/>
      </c>
      <c r="I141" s="158" t="str">
        <f t="shared" si="34"/>
        <v/>
      </c>
      <c r="J141" s="166" t="str">
        <f t="shared" si="35"/>
        <v/>
      </c>
      <c r="K141" s="166" t="str">
        <f t="shared" ref="K141:K146" si="43">IF(F141=0,"",J141*I141)</f>
        <v/>
      </c>
      <c r="L141" s="167" t="str">
        <f t="shared" si="42"/>
        <v/>
      </c>
      <c r="M141" s="168" t="str">
        <f t="shared" si="37"/>
        <v/>
      </c>
      <c r="N141" s="168" t="str">
        <f t="shared" si="38"/>
        <v/>
      </c>
      <c r="O141" s="166" t="str">
        <f t="shared" si="39"/>
        <v/>
      </c>
      <c r="P141" s="169" t="str">
        <f t="shared" si="40"/>
        <v/>
      </c>
      <c r="Q141" s="170"/>
      <c r="R141" s="171"/>
      <c r="S141" s="171"/>
      <c r="T141" s="171"/>
      <c r="U141" s="171"/>
      <c r="V141" s="171"/>
      <c r="W141" s="171"/>
      <c r="X141" s="171"/>
      <c r="Y141" s="171"/>
      <c r="Z141" s="171"/>
    </row>
    <row r="142" spans="1:26" customFormat="1" ht="14.25" customHeight="1" x14ac:dyDescent="0.35">
      <c r="A142" s="163" t="str">
        <f>IF(TRIM(G142)&lt;&gt;"",COUNTA($G$7:G142)&amp;"","")</f>
        <v>99</v>
      </c>
      <c r="B142" s="164"/>
      <c r="C142" s="164"/>
      <c r="D142" s="165"/>
      <c r="E142" s="161" t="s">
        <v>86</v>
      </c>
      <c r="F142" s="148">
        <v>100</v>
      </c>
      <c r="G142" s="142" t="s">
        <v>56</v>
      </c>
      <c r="H142" s="143">
        <v>0.05</v>
      </c>
      <c r="I142" s="158">
        <f t="shared" si="34"/>
        <v>105</v>
      </c>
      <c r="J142" s="166">
        <v>0.95609999999999995</v>
      </c>
      <c r="K142" s="166">
        <f t="shared" si="43"/>
        <v>100.39049999999999</v>
      </c>
      <c r="L142" s="167">
        <f t="shared" si="42"/>
        <v>185</v>
      </c>
      <c r="M142" s="168">
        <v>4.7E-2</v>
      </c>
      <c r="N142" s="168">
        <f t="shared" si="38"/>
        <v>4.9349999999999996</v>
      </c>
      <c r="O142" s="166">
        <f t="shared" si="39"/>
        <v>912.97499999999991</v>
      </c>
      <c r="P142" s="169">
        <f t="shared" si="40"/>
        <v>1013.3654999999999</v>
      </c>
      <c r="Q142" s="170"/>
      <c r="R142" s="171"/>
      <c r="S142" s="171"/>
      <c r="T142" s="171"/>
      <c r="U142" s="171"/>
      <c r="V142" s="171"/>
      <c r="W142" s="171"/>
      <c r="X142" s="171"/>
      <c r="Y142" s="171"/>
      <c r="Z142" s="171"/>
    </row>
    <row r="143" spans="1:26" customFormat="1" ht="14.25" customHeight="1" x14ac:dyDescent="0.35">
      <c r="A143" s="163" t="str">
        <f>IF(TRIM(G143)&lt;&gt;"",COUNTA($G$7:G143)&amp;"","")</f>
        <v/>
      </c>
      <c r="B143" s="164"/>
      <c r="C143" s="164"/>
      <c r="D143" s="165"/>
      <c r="E143" s="150" t="s">
        <v>68</v>
      </c>
      <c r="F143" s="141"/>
      <c r="G143" s="142"/>
      <c r="H143" s="143" t="str">
        <f t="shared" si="33"/>
        <v/>
      </c>
      <c r="I143" s="158" t="str">
        <f t="shared" si="34"/>
        <v/>
      </c>
      <c r="J143" s="166" t="str">
        <f t="shared" si="35"/>
        <v/>
      </c>
      <c r="K143" s="166" t="str">
        <f t="shared" si="43"/>
        <v/>
      </c>
      <c r="L143" s="167" t="str">
        <f t="shared" si="42"/>
        <v/>
      </c>
      <c r="M143" s="168" t="str">
        <f t="shared" si="37"/>
        <v/>
      </c>
      <c r="N143" s="168" t="str">
        <f t="shared" si="38"/>
        <v/>
      </c>
      <c r="O143" s="166" t="str">
        <f t="shared" si="39"/>
        <v/>
      </c>
      <c r="P143" s="169" t="str">
        <f t="shared" si="40"/>
        <v/>
      </c>
      <c r="Q143" s="170"/>
      <c r="R143" s="171"/>
      <c r="S143" s="171"/>
      <c r="T143" s="171"/>
      <c r="U143" s="171"/>
      <c r="V143" s="171"/>
      <c r="W143" s="171"/>
      <c r="X143" s="171"/>
      <c r="Y143" s="171"/>
      <c r="Z143" s="171"/>
    </row>
    <row r="144" spans="1:26" customFormat="1" ht="14.25" customHeight="1" x14ac:dyDescent="0.35">
      <c r="A144" s="163" t="str">
        <f>IF(TRIM(G144)&lt;&gt;"",COUNTA($G$7:G144)&amp;"","")</f>
        <v>100</v>
      </c>
      <c r="B144" s="164"/>
      <c r="C144" s="164"/>
      <c r="D144" s="165"/>
      <c r="E144" s="161" t="s">
        <v>169</v>
      </c>
      <c r="F144" s="148">
        <v>200</v>
      </c>
      <c r="G144" s="142" t="s">
        <v>56</v>
      </c>
      <c r="H144" s="143">
        <v>0.1</v>
      </c>
      <c r="I144" s="158">
        <f t="shared" si="34"/>
        <v>220</v>
      </c>
      <c r="J144" s="166">
        <v>0.17593999999999999</v>
      </c>
      <c r="K144" s="166">
        <f t="shared" si="43"/>
        <v>38.706799999999994</v>
      </c>
      <c r="L144" s="167">
        <f t="shared" si="42"/>
        <v>185</v>
      </c>
      <c r="M144" s="168">
        <v>6.0000000000000001E-3</v>
      </c>
      <c r="N144" s="168">
        <f t="shared" si="38"/>
        <v>1.32</v>
      </c>
      <c r="O144" s="166">
        <f t="shared" si="39"/>
        <v>244.20000000000002</v>
      </c>
      <c r="P144" s="169">
        <f t="shared" si="40"/>
        <v>282.90680000000003</v>
      </c>
      <c r="Q144" s="170"/>
      <c r="R144" s="171"/>
      <c r="S144" s="171"/>
      <c r="T144" s="171"/>
      <c r="U144" s="171"/>
      <c r="V144" s="171"/>
      <c r="W144" s="171"/>
      <c r="X144" s="171"/>
      <c r="Y144" s="171"/>
      <c r="Z144" s="171"/>
    </row>
    <row r="145" spans="1:26" customFormat="1" ht="14.25" customHeight="1" x14ac:dyDescent="0.35">
      <c r="A145" s="163" t="str">
        <f>IF(TRIM(G145)&lt;&gt;"",COUNTA($G$7:G145)&amp;"","")</f>
        <v/>
      </c>
      <c r="B145" s="177"/>
      <c r="C145" s="177"/>
      <c r="D145" s="165"/>
      <c r="E145" s="145" t="s">
        <v>73</v>
      </c>
      <c r="F145" s="141"/>
      <c r="G145" s="142"/>
      <c r="H145" s="143" t="str">
        <f t="shared" si="33"/>
        <v/>
      </c>
      <c r="I145" s="158" t="str">
        <f t="shared" si="34"/>
        <v/>
      </c>
      <c r="J145" s="166" t="str">
        <f t="shared" si="35"/>
        <v/>
      </c>
      <c r="K145" s="166" t="str">
        <f t="shared" si="43"/>
        <v/>
      </c>
      <c r="L145" s="167" t="str">
        <f t="shared" si="42"/>
        <v/>
      </c>
      <c r="M145" s="168" t="str">
        <f t="shared" si="37"/>
        <v/>
      </c>
      <c r="N145" s="168" t="str">
        <f t="shared" si="38"/>
        <v/>
      </c>
      <c r="O145" s="166" t="str">
        <f t="shared" si="39"/>
        <v/>
      </c>
      <c r="P145" s="169" t="str">
        <f t="shared" si="40"/>
        <v/>
      </c>
      <c r="Q145" s="170"/>
      <c r="R145" s="176"/>
      <c r="S145" s="176"/>
      <c r="T145" s="176"/>
      <c r="U145" s="176"/>
      <c r="V145" s="176"/>
      <c r="W145" s="176"/>
      <c r="X145" s="176"/>
      <c r="Y145" s="176"/>
      <c r="Z145" s="176"/>
    </row>
    <row r="146" spans="1:26" customFormat="1" ht="14.25" customHeight="1" x14ac:dyDescent="0.35">
      <c r="A146" s="163" t="str">
        <f>IF(TRIM(G146)&lt;&gt;"",COUNTA($G$7:G146)&amp;"","")</f>
        <v>101</v>
      </c>
      <c r="B146" s="177"/>
      <c r="C146" s="177"/>
      <c r="D146" s="165"/>
      <c r="E146" s="162" t="s">
        <v>106</v>
      </c>
      <c r="F146" s="127">
        <v>5</v>
      </c>
      <c r="G146" s="127" t="s">
        <v>83</v>
      </c>
      <c r="H146" s="143">
        <f t="shared" si="33"/>
        <v>0</v>
      </c>
      <c r="I146" s="158">
        <f t="shared" si="34"/>
        <v>5</v>
      </c>
      <c r="J146" s="166">
        <v>78.12</v>
      </c>
      <c r="K146" s="166">
        <f t="shared" si="43"/>
        <v>390.6</v>
      </c>
      <c r="L146" s="167">
        <f t="shared" si="42"/>
        <v>185</v>
      </c>
      <c r="M146" s="168">
        <v>0.57999999999999996</v>
      </c>
      <c r="N146" s="168">
        <f t="shared" si="38"/>
        <v>2.9</v>
      </c>
      <c r="O146" s="166">
        <f t="shared" si="39"/>
        <v>536.5</v>
      </c>
      <c r="P146" s="169">
        <f t="shared" si="40"/>
        <v>927.1</v>
      </c>
      <c r="Q146" s="170"/>
      <c r="R146" s="176"/>
      <c r="S146" s="176"/>
      <c r="T146" s="176"/>
      <c r="U146" s="176"/>
      <c r="V146" s="176"/>
      <c r="W146" s="176"/>
      <c r="X146" s="176"/>
      <c r="Y146" s="176"/>
      <c r="Z146" s="176"/>
    </row>
    <row r="147" spans="1:26" customFormat="1" ht="14.25" customHeight="1" x14ac:dyDescent="0.35">
      <c r="A147" s="163" t="str">
        <f>IF(TRIM(G147)&lt;&gt;"",COUNTA($G$7:G147)&amp;"","")</f>
        <v>102</v>
      </c>
      <c r="B147" s="177"/>
      <c r="C147" s="177"/>
      <c r="D147" s="165"/>
      <c r="E147" s="162" t="s">
        <v>170</v>
      </c>
      <c r="F147" s="127">
        <v>1</v>
      </c>
      <c r="G147" s="127" t="s">
        <v>83</v>
      </c>
      <c r="H147" s="143">
        <f t="shared" si="33"/>
        <v>0</v>
      </c>
      <c r="I147" s="158">
        <f t="shared" si="34"/>
        <v>1</v>
      </c>
      <c r="J147" s="166">
        <v>835</v>
      </c>
      <c r="K147" s="166">
        <f t="shared" si="36"/>
        <v>835</v>
      </c>
      <c r="L147" s="167">
        <f t="shared" si="41"/>
        <v>185</v>
      </c>
      <c r="M147" s="168">
        <v>3.24</v>
      </c>
      <c r="N147" s="168">
        <f t="shared" si="38"/>
        <v>3.24</v>
      </c>
      <c r="O147" s="166">
        <f t="shared" si="39"/>
        <v>599.40000000000009</v>
      </c>
      <c r="P147" s="169">
        <f t="shared" si="40"/>
        <v>1434.4</v>
      </c>
      <c r="Q147" s="170"/>
      <c r="R147" s="176"/>
      <c r="S147" s="176"/>
      <c r="T147" s="176"/>
      <c r="U147" s="176"/>
      <c r="V147" s="176"/>
      <c r="W147" s="176"/>
      <c r="X147" s="176"/>
      <c r="Y147" s="176"/>
      <c r="Z147" s="176"/>
    </row>
    <row r="148" spans="1:26" customFormat="1" ht="35.4" customHeight="1" x14ac:dyDescent="0.35">
      <c r="A148" s="163" t="str">
        <f>IF(TRIM(G148)&lt;&gt;"",COUNTA($G$7:G148)&amp;"","")</f>
        <v>103</v>
      </c>
      <c r="B148" s="177"/>
      <c r="C148" s="177"/>
      <c r="D148" s="251" t="s">
        <v>185</v>
      </c>
      <c r="E148" s="206" t="s">
        <v>179</v>
      </c>
      <c r="F148" s="207">
        <v>2</v>
      </c>
      <c r="G148" s="207" t="s">
        <v>83</v>
      </c>
      <c r="H148" s="143">
        <f t="shared" si="33"/>
        <v>0</v>
      </c>
      <c r="I148" s="158">
        <f t="shared" si="34"/>
        <v>2</v>
      </c>
      <c r="J148" s="166">
        <v>488</v>
      </c>
      <c r="K148" s="166">
        <f t="shared" si="36"/>
        <v>976</v>
      </c>
      <c r="L148" s="167">
        <f t="shared" si="41"/>
        <v>185</v>
      </c>
      <c r="M148" s="168">
        <v>1.95</v>
      </c>
      <c r="N148" s="168">
        <f t="shared" si="38"/>
        <v>3.9</v>
      </c>
      <c r="O148" s="166">
        <f t="shared" si="39"/>
        <v>721.5</v>
      </c>
      <c r="P148" s="169">
        <f t="shared" si="40"/>
        <v>1697.5</v>
      </c>
      <c r="Q148" s="170"/>
      <c r="R148" s="176"/>
      <c r="S148" s="176"/>
      <c r="T148" s="176"/>
      <c r="U148" s="176"/>
      <c r="V148" s="176"/>
      <c r="W148" s="176"/>
      <c r="X148" s="176"/>
      <c r="Y148" s="176"/>
      <c r="Z148" s="176"/>
    </row>
    <row r="149" spans="1:26" customFormat="1" ht="36.65" customHeight="1" x14ac:dyDescent="0.35">
      <c r="A149" s="163" t="str">
        <f>IF(TRIM(G149)&lt;&gt;"",COUNTA($G$7:G149)&amp;"","")</f>
        <v>104</v>
      </c>
      <c r="B149" s="177"/>
      <c r="C149" s="177"/>
      <c r="D149" s="252"/>
      <c r="E149" s="206" t="s">
        <v>180</v>
      </c>
      <c r="F149" s="207">
        <v>2</v>
      </c>
      <c r="G149" s="207" t="s">
        <v>83</v>
      </c>
      <c r="H149" s="143">
        <f t="shared" si="33"/>
        <v>0</v>
      </c>
      <c r="I149" s="158">
        <f t="shared" si="34"/>
        <v>2</v>
      </c>
      <c r="J149" s="166">
        <v>153.59</v>
      </c>
      <c r="K149" s="166">
        <f t="shared" si="36"/>
        <v>307.18</v>
      </c>
      <c r="L149" s="167">
        <f t="shared" si="41"/>
        <v>185</v>
      </c>
      <c r="M149" s="168">
        <v>1.1399999999999999</v>
      </c>
      <c r="N149" s="168">
        <f t="shared" si="38"/>
        <v>2.2799999999999998</v>
      </c>
      <c r="O149" s="166">
        <f t="shared" si="39"/>
        <v>421.79999999999995</v>
      </c>
      <c r="P149" s="169">
        <f t="shared" si="40"/>
        <v>728.98</v>
      </c>
      <c r="Q149" s="170"/>
      <c r="R149" s="176"/>
      <c r="S149" s="176"/>
      <c r="T149" s="176"/>
      <c r="U149" s="176"/>
      <c r="V149" s="176"/>
      <c r="W149" s="176"/>
      <c r="X149" s="176"/>
      <c r="Y149" s="176"/>
      <c r="Z149" s="176"/>
    </row>
    <row r="150" spans="1:26" s="3" customFormat="1" ht="16" thickBot="1" x14ac:dyDescent="0.4">
      <c r="A150" s="89"/>
      <c r="B150" s="1"/>
      <c r="C150" s="1"/>
      <c r="D150" s="22"/>
      <c r="E150" s="129"/>
      <c r="F150" s="91"/>
      <c r="G150" s="92"/>
      <c r="H150" s="24"/>
      <c r="I150" s="57" t="str">
        <f t="shared" si="34"/>
        <v/>
      </c>
      <c r="J150" s="25" t="str">
        <f t="shared" si="35"/>
        <v/>
      </c>
      <c r="K150" s="26" t="str">
        <f t="shared" si="36"/>
        <v/>
      </c>
      <c r="L150" s="27" t="str">
        <f>IF(F150=0,"",#REF!)</f>
        <v/>
      </c>
      <c r="M150" s="28" t="str">
        <f t="shared" si="37"/>
        <v/>
      </c>
      <c r="N150" s="28" t="str">
        <f t="shared" si="38"/>
        <v/>
      </c>
      <c r="O150" s="26" t="str">
        <f t="shared" si="39"/>
        <v/>
      </c>
      <c r="P150" s="29" t="str">
        <f t="shared" si="40"/>
        <v/>
      </c>
      <c r="Q150" s="30"/>
    </row>
    <row r="151" spans="1:26" s="3" customFormat="1" ht="16" thickBot="1" x14ac:dyDescent="0.4">
      <c r="A151" s="89" t="str">
        <f>IF(TRIM(G151)&lt;&gt;"",COUNTA($G$7:G151)&amp;"","")</f>
        <v/>
      </c>
      <c r="B151" s="1"/>
      <c r="C151" s="1"/>
      <c r="D151" s="22"/>
      <c r="E151" s="129"/>
      <c r="F151" s="55"/>
      <c r="G151" s="56"/>
      <c r="H151" s="184" t="s">
        <v>12</v>
      </c>
      <c r="I151" s="185"/>
      <c r="J151" s="186">
        <f>SUM(K$138:K$150)</f>
        <v>22985.777299999998</v>
      </c>
      <c r="K151" s="249" t="s">
        <v>13</v>
      </c>
      <c r="L151" s="250"/>
      <c r="M151" s="187">
        <f>SUM(O$138:O$150)</f>
        <v>16994.975000000002</v>
      </c>
      <c r="N151" s="249" t="s">
        <v>32</v>
      </c>
      <c r="O151" s="250"/>
      <c r="P151" s="188">
        <f>SUM(N$138:N$150)</f>
        <v>18.574999999999999</v>
      </c>
      <c r="Q151" s="189">
        <f>SUM(P$138:P$150)</f>
        <v>39980.7523</v>
      </c>
    </row>
    <row r="152" spans="1:26" ht="15" thickBot="1" x14ac:dyDescent="0.4">
      <c r="A152" s="89" t="str">
        <f>IF(TRIM(G152)&lt;&gt;"",COUNTA(G$7:$G152)&amp;"","")</f>
        <v/>
      </c>
      <c r="B152" s="93"/>
      <c r="C152" s="93"/>
      <c r="D152" s="95"/>
      <c r="E152" s="81"/>
      <c r="F152" s="91"/>
      <c r="G152" s="92"/>
      <c r="H152" s="178"/>
      <c r="I152" s="179"/>
      <c r="J152" s="180"/>
      <c r="K152" s="27"/>
      <c r="L152" s="27"/>
      <c r="M152" s="181"/>
      <c r="N152" s="181"/>
      <c r="O152" s="27"/>
      <c r="P152" s="182"/>
      <c r="Q152" s="183"/>
    </row>
    <row r="153" spans="1:26" s="3" customFormat="1" ht="16" thickBot="1" x14ac:dyDescent="0.4">
      <c r="A153" s="89" t="str">
        <f>IF(TRIM(G153)&lt;&gt;"",COUNTA(G$7:$G153)&amp;"","")</f>
        <v/>
      </c>
      <c r="B153" s="1"/>
      <c r="C153" s="1"/>
      <c r="D153" s="22"/>
      <c r="E153" s="129"/>
      <c r="F153" s="55"/>
      <c r="G153" s="56"/>
      <c r="H153" s="245" t="s">
        <v>53</v>
      </c>
      <c r="I153" s="246"/>
      <c r="J153" s="100">
        <f>SUM(K$7:K$152)</f>
        <v>135155.39807300002</v>
      </c>
      <c r="K153" s="240" t="s">
        <v>54</v>
      </c>
      <c r="L153" s="241"/>
      <c r="M153" s="101">
        <f>SUM(O$7:O$152)</f>
        <v>181203.91170370358</v>
      </c>
      <c r="N153" s="240" t="s">
        <v>55</v>
      </c>
      <c r="O153" s="241"/>
      <c r="P153" s="102">
        <f>SUM(N$7:N$152)</f>
        <v>906.19087407407369</v>
      </c>
      <c r="Q153" s="103">
        <f>SUM(Q$7:Q$152)</f>
        <v>316359.30977670365</v>
      </c>
    </row>
    <row r="154" spans="1:26" ht="15" thickBot="1" x14ac:dyDescent="0.4">
      <c r="A154" s="89" t="str">
        <f>IF(TRIM(G154)&lt;&gt;"",COUNTA(G$7:$G154)&amp;"","")</f>
        <v/>
      </c>
      <c r="B154" s="90"/>
      <c r="C154" s="90"/>
      <c r="D154" s="94"/>
      <c r="E154" s="76"/>
      <c r="F154" s="91"/>
      <c r="G154" s="92"/>
      <c r="H154" s="24" t="str">
        <f>IF(F154=0,"",0)</f>
        <v/>
      </c>
      <c r="I154" s="57" t="str">
        <f t="shared" ref="I154" si="44">IF(F154=0,"",F154+(F154*H154))</f>
        <v/>
      </c>
      <c r="J154" s="25" t="str">
        <f>IF(F154=0,"",0)</f>
        <v/>
      </c>
      <c r="K154" s="26" t="str">
        <f>IF(F154=0,"",J154*I154)</f>
        <v/>
      </c>
      <c r="L154" s="27" t="str">
        <f>IF(F154=0,"",#REF!)</f>
        <v/>
      </c>
      <c r="M154" s="28" t="str">
        <f>IF(F154=0,"",0)</f>
        <v/>
      </c>
      <c r="N154" s="28" t="str">
        <f>IF(F154=0,"",M154*I154)</f>
        <v/>
      </c>
      <c r="O154" s="26" t="str">
        <f>IF(F154=0,"",N154*L154)</f>
        <v/>
      </c>
      <c r="P154" s="29" t="str">
        <f>IF(F154=0,"",K154+O154)</f>
        <v/>
      </c>
      <c r="Q154" s="30"/>
    </row>
    <row r="155" spans="1:26" ht="20.149999999999999" customHeight="1" thickBot="1" x14ac:dyDescent="0.4">
      <c r="A155" s="242" t="s">
        <v>23</v>
      </c>
      <c r="B155" s="243"/>
      <c r="C155" s="243"/>
      <c r="D155" s="243"/>
      <c r="E155" s="243"/>
      <c r="F155" s="243"/>
      <c r="G155" s="243"/>
      <c r="H155" s="243"/>
      <c r="I155" s="243"/>
      <c r="J155" s="243"/>
      <c r="K155" s="243"/>
      <c r="L155" s="243"/>
      <c r="M155" s="243"/>
      <c r="N155" s="243"/>
      <c r="O155" s="243"/>
      <c r="P155" s="244"/>
      <c r="Q155" s="110">
        <f>SUM(K$7:$K$154)</f>
        <v>135155.39807300002</v>
      </c>
    </row>
    <row r="156" spans="1:26" ht="20.149999999999999" customHeight="1" thickBot="1" x14ac:dyDescent="0.4">
      <c r="A156" s="242" t="s">
        <v>24</v>
      </c>
      <c r="B156" s="243"/>
      <c r="C156" s="243"/>
      <c r="D156" s="243"/>
      <c r="E156" s="243"/>
      <c r="F156" s="243"/>
      <c r="G156" s="243"/>
      <c r="H156" s="243"/>
      <c r="I156" s="243"/>
      <c r="J156" s="243"/>
      <c r="K156" s="243"/>
      <c r="L156" s="243"/>
      <c r="M156" s="243"/>
      <c r="N156" s="243"/>
      <c r="O156" s="243"/>
      <c r="P156" s="244"/>
      <c r="Q156" s="110">
        <f>SUM(O$7:O$154)</f>
        <v>181203.91170370358</v>
      </c>
    </row>
    <row r="157" spans="1:26" ht="20.149999999999999" customHeight="1" thickBot="1" x14ac:dyDescent="0.4">
      <c r="A157" s="242" t="s">
        <v>49</v>
      </c>
      <c r="B157" s="243"/>
      <c r="C157" s="243"/>
      <c r="D157" s="243"/>
      <c r="E157" s="243"/>
      <c r="F157" s="243"/>
      <c r="G157" s="243"/>
      <c r="H157" s="243"/>
      <c r="I157" s="243"/>
      <c r="J157" s="243"/>
      <c r="K157" s="243"/>
      <c r="L157" s="243"/>
      <c r="M157" s="243"/>
      <c r="N157" s="243"/>
      <c r="O157" s="243"/>
      <c r="P157" s="244"/>
      <c r="Q157" s="111">
        <f>SUM(N$7:N$154)</f>
        <v>906.19087407407369</v>
      </c>
    </row>
    <row r="158" spans="1:26" ht="18.5" x14ac:dyDescent="0.35">
      <c r="A158" s="96"/>
      <c r="B158" s="38" t="s">
        <v>34</v>
      </c>
      <c r="C158" s="112"/>
      <c r="D158" s="113"/>
      <c r="E158" s="132"/>
      <c r="F158" s="39"/>
      <c r="G158" s="39"/>
      <c r="H158" s="39"/>
      <c r="I158" s="39"/>
      <c r="J158" s="39"/>
      <c r="K158" s="39"/>
      <c r="L158" s="39"/>
      <c r="M158" s="39"/>
      <c r="N158" s="39"/>
      <c r="O158" s="39"/>
      <c r="P158" s="39"/>
      <c r="Q158" s="40"/>
    </row>
    <row r="159" spans="1:26" s="50" customFormat="1" ht="18" customHeight="1" x14ac:dyDescent="0.35">
      <c r="A159" s="126">
        <v>1</v>
      </c>
      <c r="B159" s="238" t="s">
        <v>59</v>
      </c>
      <c r="C159" s="238"/>
      <c r="D159" s="238"/>
      <c r="E159" s="238"/>
      <c r="F159" s="124"/>
      <c r="G159" s="124"/>
      <c r="H159" s="124"/>
      <c r="I159" s="124"/>
      <c r="J159" s="124"/>
      <c r="K159" s="124"/>
      <c r="L159" s="124"/>
      <c r="M159" s="124"/>
      <c r="N159" s="124"/>
      <c r="O159" s="124"/>
      <c r="P159" s="124"/>
      <c r="Q159" s="125"/>
    </row>
    <row r="160" spans="1:26" s="50" customFormat="1" ht="18" customHeight="1" x14ac:dyDescent="0.35">
      <c r="A160" s="126">
        <v>2</v>
      </c>
      <c r="B160" s="238" t="s">
        <v>62</v>
      </c>
      <c r="C160" s="238"/>
      <c r="D160" s="238"/>
      <c r="E160" s="238"/>
      <c r="F160" s="238"/>
      <c r="G160" s="238"/>
      <c r="H160" s="238"/>
      <c r="I160" s="238"/>
      <c r="J160" s="238"/>
      <c r="K160" s="238"/>
      <c r="L160" s="238"/>
      <c r="M160" s="238"/>
      <c r="N160" s="238"/>
      <c r="O160" s="238"/>
      <c r="P160" s="238"/>
      <c r="Q160" s="239"/>
    </row>
    <row r="161" spans="1:17" s="50" customFormat="1" ht="18" customHeight="1" x14ac:dyDescent="0.35">
      <c r="A161" s="126">
        <v>3</v>
      </c>
      <c r="B161" s="238" t="s">
        <v>35</v>
      </c>
      <c r="C161" s="238"/>
      <c r="D161" s="238"/>
      <c r="E161" s="238"/>
      <c r="F161" s="238"/>
      <c r="G161" s="238"/>
      <c r="H161" s="238"/>
      <c r="I161" s="238"/>
      <c r="J161" s="238"/>
      <c r="K161" s="238"/>
      <c r="L161" s="238"/>
      <c r="M161" s="238"/>
      <c r="N161" s="238"/>
      <c r="O161" s="238"/>
      <c r="P161" s="238"/>
      <c r="Q161" s="239"/>
    </row>
    <row r="162" spans="1:17" s="50" customFormat="1" ht="18" customHeight="1" x14ac:dyDescent="0.35">
      <c r="A162" s="126">
        <v>4</v>
      </c>
      <c r="B162" s="238" t="s">
        <v>60</v>
      </c>
      <c r="C162" s="238"/>
      <c r="D162" s="238"/>
      <c r="E162" s="238"/>
      <c r="F162" s="238"/>
      <c r="G162" s="238"/>
      <c r="H162" s="238"/>
      <c r="I162" s="238"/>
      <c r="J162" s="238"/>
      <c r="K162" s="238"/>
      <c r="L162" s="238"/>
      <c r="M162" s="238"/>
      <c r="N162" s="238"/>
      <c r="O162" s="238"/>
      <c r="P162" s="238"/>
      <c r="Q162" s="239"/>
    </row>
    <row r="163" spans="1:17" ht="21.5" thickBot="1" x14ac:dyDescent="0.4">
      <c r="A163" s="41"/>
      <c r="B163" s="42"/>
      <c r="C163" s="42"/>
      <c r="D163" s="43"/>
      <c r="E163" s="236"/>
      <c r="F163" s="236"/>
      <c r="G163" s="236"/>
      <c r="H163" s="236"/>
      <c r="I163" s="236"/>
      <c r="J163" s="236"/>
      <c r="K163" s="236"/>
      <c r="L163" s="236"/>
      <c r="M163" s="236"/>
      <c r="N163" s="236"/>
      <c r="O163" s="236"/>
      <c r="P163" s="236"/>
      <c r="Q163" s="237"/>
    </row>
  </sheetData>
  <mergeCells count="33">
    <mergeCell ref="A4:L4"/>
    <mergeCell ref="N151:O151"/>
    <mergeCell ref="K120:L120"/>
    <mergeCell ref="N120:O120"/>
    <mergeCell ref="K136:L136"/>
    <mergeCell ref="D148:D149"/>
    <mergeCell ref="K151:L151"/>
    <mergeCell ref="O5:Q5"/>
    <mergeCell ref="M5:N5"/>
    <mergeCell ref="A5:L5"/>
    <mergeCell ref="O4:Q4"/>
    <mergeCell ref="M4:N4"/>
    <mergeCell ref="A1:L1"/>
    <mergeCell ref="A2:L2"/>
    <mergeCell ref="A3:L3"/>
    <mergeCell ref="E163:Q163"/>
    <mergeCell ref="B162:Q162"/>
    <mergeCell ref="K153:L153"/>
    <mergeCell ref="N153:O153"/>
    <mergeCell ref="B159:E159"/>
    <mergeCell ref="B160:Q160"/>
    <mergeCell ref="B161:Q161"/>
    <mergeCell ref="A155:P155"/>
    <mergeCell ref="A156:P156"/>
    <mergeCell ref="A157:P157"/>
    <mergeCell ref="H153:I153"/>
    <mergeCell ref="N136:O136"/>
    <mergeCell ref="O1:Q1"/>
    <mergeCell ref="O2:Q2"/>
    <mergeCell ref="O3:Q3"/>
    <mergeCell ref="M3:N3"/>
    <mergeCell ref="M1:N1"/>
    <mergeCell ref="M2:N2"/>
  </mergeCells>
  <phoneticPr fontId="9" type="noConversion"/>
  <printOptions horizontalCentered="1"/>
  <pageMargins left="0.23622047244094491" right="0.23622047244094491" top="0.74803149606299213" bottom="0.74803149606299213" header="0.31496062992125984" footer="0.31496062992125984"/>
  <pageSetup scale="39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S w i f t T o k e n s   x m l n s : x s d = " h t t p : / / w w w . w 3 . o r g / 2 0 0 1 / X M L S c h e m a "   x m l n s : x s i = " h t t p : / / w w w . w 3 . o r g / 2 0 0 1 / X M L S c h e m a - i n s t a n c e " > < T o k e n s / > < / S w i f t T o k e n s > 
</file>

<file path=customXml/itemProps1.xml><?xml version="1.0" encoding="utf-8"?>
<ds:datastoreItem xmlns:ds="http://schemas.openxmlformats.org/officeDocument/2006/customXml" ds:itemID="{BE1C2FB1-197E-44D1-B881-2A0D4EE5F196}">
  <ds:schemaRefs>
    <ds:schemaRef ds:uri="http://www.w3.org/2001/XMLSchem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Bid Recap &amp; Summary</vt:lpstr>
      <vt:lpstr>Estimate</vt:lpstr>
      <vt:lpstr>'Bid Recap &amp; Summary'!Print_Area</vt:lpstr>
      <vt:lpstr>Estimate!Print_Area</vt:lpstr>
      <vt:lpstr>Estimate!Print_Titles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Ahmad.Ali</dc:creator>
  <cp:lastModifiedBy>Hamid Shahzad</cp:lastModifiedBy>
  <dcterms:created xsi:type="dcterms:W3CDTF">2015-06-05T18:17:20Z</dcterms:created>
  <dcterms:modified xsi:type="dcterms:W3CDTF">2026-03-13T19:28:45Z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lanSwiftJobName">
    <vt:lpwstr/>
  </property>
  <property fmtid="{D5CDD505-2E9C-101B-9397-08002B2CF9AE}" pid="3" name="PlanSwiftJobGuid">
    <vt:lpwstr/>
  </property>
  <property fmtid="{D5CDD505-2E9C-101B-9397-08002B2CF9AE}" pid="4" name="LinkedDataId">
    <vt:lpwstr>{BE1C2FB1-197E-44D1-B881-2A0D4EE5F196}</vt:lpwstr>
  </property>
</Properties>
</file>