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66925"/>
  <xr:revisionPtr revIDLastSave="0" documentId="13_ncr:1_{47A6F655-DDB7-422B-8BC5-F9126316BE72}" xr6:coauthVersionLast="47" xr6:coauthVersionMax="47" xr10:uidLastSave="{00000000-0000-0000-0000-000000000000}"/>
  <bookViews>
    <workbookView xWindow="-110" yWindow="-110" windowWidth="19420" windowHeight="10420" tabRatio="721" activeTab="2" xr2:uid="{00000000-000D-0000-FFFF-FFFF00000000}"/>
  </bookViews>
  <sheets>
    <sheet name="Bid Recap &amp; Summary" sheetId="2" r:id="rId1"/>
    <sheet name="Worksheet" sheetId="1" r:id="rId2"/>
    <sheet name="DUCT TAKEOFF" sheetId="3" r:id="rId3"/>
  </sheets>
  <externalReferences>
    <externalReference r:id="rId4"/>
  </externalReferences>
  <definedNames>
    <definedName name="_xlnm._FilterDatabase" localSheetId="0" hidden="1">'Bid Recap &amp; Summary'!$A$2:$Q$2</definedName>
    <definedName name="_xlnm._FilterDatabase" localSheetId="2" hidden="1">'DUCT TAKEOFF'!$A$1:$H$89</definedName>
    <definedName name="_xlnm._FilterDatabase" localSheetId="1" hidden="1">Worksheet!$A$7:$T$106</definedName>
    <definedName name="_xlnm.Print_Area" localSheetId="0">'Bid Recap &amp; Summary'!$A$1:$N$39</definedName>
    <definedName name="_xlnm.Print_Area" localSheetId="2">'DUCT TAKEOFF'!$A$1:$F$89</definedName>
    <definedName name="_xlnm.Print_Area" localSheetId="1">Worksheet!$A$1:$R$107</definedName>
    <definedName name="_xlnm.Print_Titles" localSheetId="2">'DUCT TAKEOFF'!$1:$1</definedName>
    <definedName name="_xlnm.Print_Titles" localSheetId="1">Worksheet!$1:$7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2" l="1"/>
  <c r="B8" i="2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Q22" i="1"/>
  <c r="P22" i="1"/>
  <c r="O22" i="1"/>
  <c r="N22" i="1"/>
  <c r="M22" i="1"/>
  <c r="L22" i="1"/>
  <c r="K22" i="1"/>
  <c r="J22" i="1"/>
  <c r="I22" i="1"/>
  <c r="H22" i="1"/>
  <c r="M21" i="1"/>
  <c r="J21" i="1"/>
  <c r="H21" i="1"/>
  <c r="I21" i="1" s="1"/>
  <c r="M20" i="1"/>
  <c r="J20" i="1"/>
  <c r="H20" i="1"/>
  <c r="I20" i="1" s="1"/>
  <c r="Q19" i="1"/>
  <c r="P19" i="1"/>
  <c r="O19" i="1"/>
  <c r="N19" i="1"/>
  <c r="M19" i="1"/>
  <c r="L19" i="1"/>
  <c r="K19" i="1"/>
  <c r="J19" i="1"/>
  <c r="I19" i="1"/>
  <c r="H19" i="1"/>
  <c r="L18" i="1"/>
  <c r="L21" i="1" s="1"/>
  <c r="L20" i="1" l="1"/>
  <c r="K21" i="1"/>
  <c r="K20" i="1"/>
  <c r="P20" i="1" s="1"/>
  <c r="Q20" i="1" s="1"/>
  <c r="N21" i="1"/>
  <c r="O21" i="1" s="1"/>
  <c r="N20" i="1"/>
  <c r="O20" i="1" s="1"/>
  <c r="A3" i="3"/>
  <c r="A4" i="3" s="1"/>
  <c r="F88" i="3"/>
  <c r="F87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3" i="3"/>
  <c r="E23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E2" i="3"/>
  <c r="M92" i="1"/>
  <c r="J92" i="1"/>
  <c r="I92" i="1"/>
  <c r="M91" i="1"/>
  <c r="J91" i="1"/>
  <c r="I91" i="1"/>
  <c r="M88" i="1"/>
  <c r="J88" i="1"/>
  <c r="I88" i="1"/>
  <c r="M87" i="1"/>
  <c r="J87" i="1"/>
  <c r="I87" i="1"/>
  <c r="I81" i="1"/>
  <c r="J81" i="1"/>
  <c r="M81" i="1"/>
  <c r="I82" i="1"/>
  <c r="J82" i="1"/>
  <c r="M82" i="1"/>
  <c r="I83" i="1"/>
  <c r="J83" i="1"/>
  <c r="M83" i="1"/>
  <c r="I73" i="1"/>
  <c r="J73" i="1"/>
  <c r="M73" i="1"/>
  <c r="I74" i="1"/>
  <c r="J74" i="1"/>
  <c r="M74" i="1"/>
  <c r="I75" i="1"/>
  <c r="J75" i="1"/>
  <c r="M75" i="1"/>
  <c r="I76" i="1"/>
  <c r="J76" i="1"/>
  <c r="M76" i="1"/>
  <c r="I77" i="1"/>
  <c r="J77" i="1"/>
  <c r="M77" i="1"/>
  <c r="M80" i="1"/>
  <c r="J80" i="1"/>
  <c r="I80" i="1"/>
  <c r="M72" i="1"/>
  <c r="J72" i="1"/>
  <c r="I72" i="1"/>
  <c r="M69" i="1"/>
  <c r="J69" i="1"/>
  <c r="I69" i="1"/>
  <c r="Q68" i="1"/>
  <c r="P68" i="1"/>
  <c r="O68" i="1"/>
  <c r="N68" i="1"/>
  <c r="M68" i="1"/>
  <c r="L68" i="1"/>
  <c r="K68" i="1"/>
  <c r="J68" i="1"/>
  <c r="I68" i="1"/>
  <c r="M66" i="1"/>
  <c r="J66" i="1"/>
  <c r="I66" i="1"/>
  <c r="M63" i="1"/>
  <c r="J63" i="1"/>
  <c r="I63" i="1"/>
  <c r="M60" i="1"/>
  <c r="J60" i="1"/>
  <c r="I60" i="1"/>
  <c r="M59" i="1"/>
  <c r="J59" i="1"/>
  <c r="I59" i="1"/>
  <c r="M56" i="1"/>
  <c r="J56" i="1"/>
  <c r="I56" i="1"/>
  <c r="M55" i="1"/>
  <c r="J55" i="1"/>
  <c r="I55" i="1"/>
  <c r="M52" i="1"/>
  <c r="J52" i="1"/>
  <c r="I52" i="1"/>
  <c r="M51" i="1"/>
  <c r="J51" i="1"/>
  <c r="I51" i="1"/>
  <c r="M50" i="1"/>
  <c r="J50" i="1"/>
  <c r="I50" i="1"/>
  <c r="M49" i="1"/>
  <c r="J49" i="1"/>
  <c r="I49" i="1"/>
  <c r="M48" i="1"/>
  <c r="J48" i="1"/>
  <c r="I48" i="1"/>
  <c r="M47" i="1"/>
  <c r="J47" i="1"/>
  <c r="I47" i="1"/>
  <c r="M46" i="1"/>
  <c r="J46" i="1"/>
  <c r="I46" i="1"/>
  <c r="I43" i="1"/>
  <c r="J43" i="1"/>
  <c r="M43" i="1"/>
  <c r="M42" i="1"/>
  <c r="J42" i="1"/>
  <c r="I42" i="1"/>
  <c r="M38" i="1"/>
  <c r="J38" i="1"/>
  <c r="I38" i="1"/>
  <c r="M37" i="1"/>
  <c r="J37" i="1"/>
  <c r="I37" i="1"/>
  <c r="K37" i="1" s="1"/>
  <c r="M35" i="1"/>
  <c r="J35" i="1"/>
  <c r="I35" i="1"/>
  <c r="M34" i="1"/>
  <c r="J34" i="1"/>
  <c r="I34" i="1"/>
  <c r="I28" i="1"/>
  <c r="J28" i="1"/>
  <c r="M28" i="1"/>
  <c r="I29" i="1"/>
  <c r="J29" i="1"/>
  <c r="M29" i="1"/>
  <c r="I30" i="1"/>
  <c r="N30" i="1" s="1"/>
  <c r="J30" i="1"/>
  <c r="M30" i="1"/>
  <c r="F86" i="1"/>
  <c r="P21" i="1" l="1"/>
  <c r="Q21" i="1" s="1"/>
  <c r="R23" i="1" s="1"/>
  <c r="K30" i="1"/>
  <c r="K73" i="1"/>
  <c r="M23" i="1"/>
  <c r="E8" i="2" s="1"/>
  <c r="N66" i="1"/>
  <c r="P23" i="1"/>
  <c r="J23" i="1"/>
  <c r="D8" i="2" s="1"/>
  <c r="K52" i="1"/>
  <c r="N52" i="1"/>
  <c r="N29" i="1"/>
  <c r="K29" i="1"/>
  <c r="N74" i="1"/>
  <c r="K91" i="1"/>
  <c r="K74" i="1"/>
  <c r="K66" i="1"/>
  <c r="K82" i="1"/>
  <c r="K88" i="1"/>
  <c r="K60" i="1"/>
  <c r="N75" i="1"/>
  <c r="N73" i="1"/>
  <c r="K77" i="1"/>
  <c r="N49" i="1"/>
  <c r="K50" i="1"/>
  <c r="N59" i="1"/>
  <c r="K76" i="1"/>
  <c r="N60" i="1"/>
  <c r="A5" i="3"/>
  <c r="K56" i="1"/>
  <c r="N77" i="1"/>
  <c r="N56" i="1"/>
  <c r="K75" i="1"/>
  <c r="N83" i="1"/>
  <c r="K87" i="1"/>
  <c r="N48" i="1"/>
  <c r="N50" i="1"/>
  <c r="N82" i="1"/>
  <c r="K51" i="1"/>
  <c r="K46" i="1"/>
  <c r="K34" i="1"/>
  <c r="J86" i="1"/>
  <c r="N34" i="1"/>
  <c r="N37" i="1"/>
  <c r="N46" i="1"/>
  <c r="N43" i="1"/>
  <c r="N47" i="1"/>
  <c r="M86" i="1"/>
  <c r="N35" i="1"/>
  <c r="K35" i="1"/>
  <c r="K38" i="1"/>
  <c r="K47" i="1"/>
  <c r="K69" i="1"/>
  <c r="N76" i="1"/>
  <c r="N81" i="1"/>
  <c r="K92" i="1"/>
  <c r="I86" i="1"/>
  <c r="N28" i="1"/>
  <c r="N38" i="1"/>
  <c r="K28" i="1"/>
  <c r="K43" i="1"/>
  <c r="K49" i="1"/>
  <c r="N51" i="1"/>
  <c r="N63" i="1"/>
  <c r="N88" i="1"/>
  <c r="K48" i="1"/>
  <c r="N69" i="1"/>
  <c r="N80" i="1"/>
  <c r="K83" i="1"/>
  <c r="K81" i="1"/>
  <c r="N87" i="1"/>
  <c r="N91" i="1"/>
  <c r="N92" i="1"/>
  <c r="K80" i="1"/>
  <c r="K72" i="1"/>
  <c r="N72" i="1"/>
  <c r="K59" i="1"/>
  <c r="K63" i="1"/>
  <c r="K55" i="1"/>
  <c r="N55" i="1"/>
  <c r="N42" i="1"/>
  <c r="K42" i="1"/>
  <c r="N86" i="1" l="1"/>
  <c r="A6" i="3"/>
  <c r="K86" i="1"/>
  <c r="A7" i="3" l="1"/>
  <c r="A8" i="3" s="1"/>
  <c r="A9" i="3" l="1"/>
  <c r="A10" i="3" l="1"/>
  <c r="A11" i="3" s="1"/>
  <c r="A12" i="3" s="1"/>
  <c r="A13" i="3" l="1"/>
  <c r="A14" i="3" s="1"/>
  <c r="A15" i="3" l="1"/>
  <c r="A16" i="3" s="1"/>
  <c r="A17" i="3" s="1"/>
  <c r="A18" i="3" s="1"/>
  <c r="A19" i="3" s="1"/>
  <c r="A20" i="3" s="1"/>
  <c r="A21" i="3" s="1"/>
  <c r="A23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6" i="3" s="1"/>
  <c r="A87" i="3" s="1"/>
  <c r="A88" i="3" s="1"/>
  <c r="H93" i="1" l="1"/>
  <c r="L93" i="1"/>
  <c r="M27" i="1"/>
  <c r="J27" i="1"/>
  <c r="I27" i="1"/>
  <c r="K27" i="1" l="1"/>
  <c r="N27" i="1"/>
  <c r="L15" i="1"/>
  <c r="L10" i="1"/>
  <c r="M12" i="1"/>
  <c r="J12" i="1"/>
  <c r="H12" i="1"/>
  <c r="I12" i="1" s="1"/>
  <c r="N12" i="1" l="1"/>
  <c r="K12" i="1"/>
  <c r="O7" i="2" l="1"/>
  <c r="O9" i="2"/>
  <c r="O11" i="2"/>
  <c r="F14" i="1"/>
  <c r="P93" i="1" l="1"/>
  <c r="Q93" i="1"/>
  <c r="P15" i="1"/>
  <c r="Q15" i="1"/>
  <c r="Q10" i="1"/>
  <c r="P10" i="1"/>
  <c r="H11" i="1"/>
  <c r="L17" i="2" l="1"/>
  <c r="C9" i="2"/>
  <c r="C7" i="2"/>
  <c r="C5" i="2"/>
  <c r="C10" i="2" l="1"/>
  <c r="B10" i="2"/>
  <c r="C6" i="2"/>
  <c r="B6" i="2"/>
  <c r="A93" i="1" l="1"/>
  <c r="A94" i="1"/>
  <c r="A95" i="1"/>
  <c r="A96" i="1"/>
  <c r="A97" i="1"/>
  <c r="A11" i="1"/>
  <c r="A10" i="1"/>
  <c r="A1" i="2" l="1"/>
  <c r="O93" i="1" l="1"/>
  <c r="N93" i="1"/>
  <c r="M93" i="1"/>
  <c r="K93" i="1"/>
  <c r="J94" i="1" s="1"/>
  <c r="J93" i="1"/>
  <c r="I93" i="1"/>
  <c r="O15" i="1"/>
  <c r="N15" i="1"/>
  <c r="M15" i="1"/>
  <c r="K15" i="1"/>
  <c r="J15" i="1"/>
  <c r="I15" i="1"/>
  <c r="H15" i="1"/>
  <c r="M14" i="1"/>
  <c r="J14" i="1"/>
  <c r="H14" i="1"/>
  <c r="I14" i="1" s="1"/>
  <c r="M13" i="1"/>
  <c r="J13" i="1"/>
  <c r="H13" i="1"/>
  <c r="I13" i="1" s="1"/>
  <c r="M11" i="1"/>
  <c r="J11" i="1"/>
  <c r="I11" i="1"/>
  <c r="M10" i="1"/>
  <c r="N10" i="1" s="1"/>
  <c r="O10" i="1" s="1"/>
  <c r="J10" i="1"/>
  <c r="H10" i="1"/>
  <c r="I10" i="1" s="1"/>
  <c r="D10" i="2" l="1"/>
  <c r="F10" i="2" s="1"/>
  <c r="K11" i="1"/>
  <c r="N14" i="1"/>
  <c r="K14" i="1"/>
  <c r="N13" i="1"/>
  <c r="N11" i="1"/>
  <c r="K13" i="1"/>
  <c r="K10" i="1"/>
  <c r="P97" i="1"/>
  <c r="O97" i="1"/>
  <c r="N97" i="1"/>
  <c r="M97" i="1"/>
  <c r="L97" i="1"/>
  <c r="K97" i="1"/>
  <c r="J97" i="1"/>
  <c r="I97" i="1"/>
  <c r="H97" i="1"/>
  <c r="P95" i="1"/>
  <c r="O95" i="1"/>
  <c r="N95" i="1"/>
  <c r="M95" i="1"/>
  <c r="L95" i="1"/>
  <c r="K95" i="1"/>
  <c r="J95" i="1"/>
  <c r="I95" i="1"/>
  <c r="H95" i="1"/>
  <c r="P94" i="1" l="1"/>
  <c r="P16" i="1"/>
  <c r="J16" i="1"/>
  <c r="D6" i="2" s="1"/>
  <c r="F6" i="2" l="1"/>
  <c r="R100" i="1"/>
  <c r="J96" i="1"/>
  <c r="R98" i="1" l="1"/>
  <c r="P96" i="1"/>
  <c r="F8" i="2" l="1"/>
  <c r="L15" i="2" l="1"/>
  <c r="D12" i="2" l="1"/>
  <c r="E15" i="2" s="1"/>
  <c r="E16" i="2" s="1"/>
  <c r="L16" i="2" l="1"/>
  <c r="F12" i="2" l="1"/>
  <c r="L21" i="2" l="1"/>
  <c r="L22" i="2" s="1"/>
  <c r="L25" i="1" l="1"/>
  <c r="L9" i="1"/>
  <c r="L50" i="1" l="1"/>
  <c r="O50" i="1" s="1"/>
  <c r="P50" i="1" s="1"/>
  <c r="Q50" i="1" s="1"/>
  <c r="L92" i="1"/>
  <c r="O92" i="1" s="1"/>
  <c r="P92" i="1" s="1"/>
  <c r="Q92" i="1" s="1"/>
  <c r="L81" i="1"/>
  <c r="O81" i="1" s="1"/>
  <c r="P81" i="1" s="1"/>
  <c r="Q81" i="1" s="1"/>
  <c r="L83" i="1"/>
  <c r="O83" i="1" s="1"/>
  <c r="P83" i="1" s="1"/>
  <c r="Q83" i="1" s="1"/>
  <c r="L76" i="1"/>
  <c r="O76" i="1" s="1"/>
  <c r="P76" i="1" s="1"/>
  <c r="Q76" i="1" s="1"/>
  <c r="L80" i="1"/>
  <c r="O80" i="1" s="1"/>
  <c r="P80" i="1" s="1"/>
  <c r="Q80" i="1" s="1"/>
  <c r="L69" i="1"/>
  <c r="O69" i="1" s="1"/>
  <c r="P69" i="1" s="1"/>
  <c r="Q69" i="1" s="1"/>
  <c r="L47" i="1"/>
  <c r="O47" i="1" s="1"/>
  <c r="P47" i="1" s="1"/>
  <c r="Q47" i="1" s="1"/>
  <c r="L38" i="1"/>
  <c r="O38" i="1" s="1"/>
  <c r="P38" i="1" s="1"/>
  <c r="Q38" i="1" s="1"/>
  <c r="L35" i="1"/>
  <c r="O35" i="1" s="1"/>
  <c r="P35" i="1" s="1"/>
  <c r="Q35" i="1" s="1"/>
  <c r="L28" i="1"/>
  <c r="O28" i="1" s="1"/>
  <c r="P28" i="1" s="1"/>
  <c r="Q28" i="1" s="1"/>
  <c r="L72" i="1"/>
  <c r="O72" i="1" s="1"/>
  <c r="P72" i="1" s="1"/>
  <c r="Q72" i="1" s="1"/>
  <c r="L48" i="1"/>
  <c r="O48" i="1" s="1"/>
  <c r="P48" i="1" s="1"/>
  <c r="Q48" i="1" s="1"/>
  <c r="L34" i="1"/>
  <c r="O34" i="1" s="1"/>
  <c r="P34" i="1" s="1"/>
  <c r="Q34" i="1" s="1"/>
  <c r="L30" i="1"/>
  <c r="O30" i="1" s="1"/>
  <c r="P30" i="1" s="1"/>
  <c r="Q30" i="1" s="1"/>
  <c r="L73" i="1"/>
  <c r="O73" i="1" s="1"/>
  <c r="P73" i="1" s="1"/>
  <c r="Q73" i="1" s="1"/>
  <c r="L77" i="1"/>
  <c r="O77" i="1" s="1"/>
  <c r="P77" i="1" s="1"/>
  <c r="Q77" i="1" s="1"/>
  <c r="L66" i="1"/>
  <c r="O66" i="1" s="1"/>
  <c r="P66" i="1" s="1"/>
  <c r="Q66" i="1" s="1"/>
  <c r="L56" i="1"/>
  <c r="O56" i="1" s="1"/>
  <c r="P56" i="1" s="1"/>
  <c r="Q56" i="1" s="1"/>
  <c r="L29" i="1"/>
  <c r="O29" i="1" s="1"/>
  <c r="P29" i="1" s="1"/>
  <c r="Q29" i="1" s="1"/>
  <c r="L88" i="1"/>
  <c r="O88" i="1" s="1"/>
  <c r="P88" i="1" s="1"/>
  <c r="Q88" i="1" s="1"/>
  <c r="L63" i="1"/>
  <c r="O63" i="1" s="1"/>
  <c r="P63" i="1" s="1"/>
  <c r="Q63" i="1" s="1"/>
  <c r="L59" i="1"/>
  <c r="O59" i="1" s="1"/>
  <c r="P59" i="1" s="1"/>
  <c r="Q59" i="1" s="1"/>
  <c r="L55" i="1"/>
  <c r="O55" i="1" s="1"/>
  <c r="P55" i="1" s="1"/>
  <c r="Q55" i="1" s="1"/>
  <c r="L51" i="1"/>
  <c r="O51" i="1" s="1"/>
  <c r="P51" i="1" s="1"/>
  <c r="Q51" i="1" s="1"/>
  <c r="L43" i="1"/>
  <c r="O43" i="1" s="1"/>
  <c r="P43" i="1" s="1"/>
  <c r="Q43" i="1" s="1"/>
  <c r="L75" i="1"/>
  <c r="O75" i="1" s="1"/>
  <c r="P75" i="1" s="1"/>
  <c r="Q75" i="1" s="1"/>
  <c r="L42" i="1"/>
  <c r="O42" i="1" s="1"/>
  <c r="P42" i="1" s="1"/>
  <c r="Q42" i="1" s="1"/>
  <c r="L87" i="1"/>
  <c r="O87" i="1" s="1"/>
  <c r="P87" i="1" s="1"/>
  <c r="Q87" i="1" s="1"/>
  <c r="L74" i="1"/>
  <c r="O74" i="1" s="1"/>
  <c r="P74" i="1" s="1"/>
  <c r="Q74" i="1" s="1"/>
  <c r="L46" i="1"/>
  <c r="O46" i="1" s="1"/>
  <c r="P46" i="1" s="1"/>
  <c r="Q46" i="1" s="1"/>
  <c r="L60" i="1"/>
  <c r="O60" i="1" s="1"/>
  <c r="P60" i="1" s="1"/>
  <c r="Q60" i="1" s="1"/>
  <c r="L49" i="1"/>
  <c r="O49" i="1" s="1"/>
  <c r="P49" i="1" s="1"/>
  <c r="Q49" i="1" s="1"/>
  <c r="L91" i="1"/>
  <c r="O91" i="1" s="1"/>
  <c r="P91" i="1" s="1"/>
  <c r="Q91" i="1" s="1"/>
  <c r="L82" i="1"/>
  <c r="O82" i="1" s="1"/>
  <c r="P82" i="1" s="1"/>
  <c r="Q82" i="1" s="1"/>
  <c r="L37" i="1"/>
  <c r="O37" i="1" s="1"/>
  <c r="P37" i="1" s="1"/>
  <c r="Q37" i="1" s="1"/>
  <c r="L52" i="1"/>
  <c r="O52" i="1" s="1"/>
  <c r="P52" i="1" s="1"/>
  <c r="Q52" i="1" s="1"/>
  <c r="L86" i="1"/>
  <c r="O86" i="1" s="1"/>
  <c r="P86" i="1" s="1"/>
  <c r="Q86" i="1" s="1"/>
  <c r="L27" i="1"/>
  <c r="O27" i="1" s="1"/>
  <c r="P27" i="1" s="1"/>
  <c r="Q27" i="1" s="1"/>
  <c r="L11" i="1"/>
  <c r="O11" i="1" s="1"/>
  <c r="P11" i="1" s="1"/>
  <c r="Q11" i="1" s="1"/>
  <c r="L12" i="1"/>
  <c r="O12" i="1" s="1"/>
  <c r="P12" i="1" s="1"/>
  <c r="Q12" i="1" s="1"/>
  <c r="L13" i="1"/>
  <c r="O13" i="1" s="1"/>
  <c r="P13" i="1" s="1"/>
  <c r="Q13" i="1" s="1"/>
  <c r="L14" i="1"/>
  <c r="O14" i="1" s="1"/>
  <c r="P14" i="1" s="1"/>
  <c r="Q14" i="1" s="1"/>
  <c r="G8" i="2"/>
  <c r="H8" i="2" s="1"/>
  <c r="R94" i="1" l="1"/>
  <c r="M94" i="1"/>
  <c r="E10" i="2" s="1"/>
  <c r="R99" i="1"/>
  <c r="M96" i="1"/>
  <c r="M16" i="1"/>
  <c r="E6" i="2" s="1"/>
  <c r="J8" i="2"/>
  <c r="I8" i="2"/>
  <c r="G10" i="2" l="1"/>
  <c r="H10" i="2" s="1"/>
  <c r="G6" i="2"/>
  <c r="H6" i="2" s="1"/>
  <c r="R16" i="1"/>
  <c r="R96" i="1"/>
  <c r="E12" i="2"/>
  <c r="E18" i="2" s="1"/>
  <c r="L8" i="2"/>
  <c r="M8" i="2" s="1"/>
  <c r="O8" i="2" s="1"/>
  <c r="J10" i="2" l="1"/>
  <c r="I10" i="2"/>
  <c r="G12" i="2"/>
  <c r="E19" i="2"/>
  <c r="J6" i="2"/>
  <c r="I6" i="2"/>
  <c r="I12" i="2" s="1"/>
  <c r="H12" i="2"/>
  <c r="L10" i="2" l="1"/>
  <c r="M10" i="2" s="1"/>
  <c r="O10" i="2" s="1"/>
  <c r="E20" i="2"/>
  <c r="E21" i="2" s="1"/>
  <c r="O1" i="1"/>
  <c r="J12" i="2"/>
  <c r="E22" i="2" l="1"/>
  <c r="E23" i="2" s="1"/>
  <c r="E35" i="2" s="1"/>
  <c r="O3" i="1"/>
  <c r="O2" i="1"/>
  <c r="E24" i="2" l="1"/>
  <c r="K6" i="2" l="1"/>
  <c r="K12" i="2" s="1"/>
  <c r="O4" i="1"/>
  <c r="O5" i="1" s="1"/>
  <c r="E37" i="2"/>
  <c r="L6" i="2" l="1"/>
  <c r="M6" i="2" s="1"/>
  <c r="L12" i="2" l="1"/>
  <c r="O6" i="2"/>
  <c r="M12" i="2"/>
  <c r="O12" i="2" l="1"/>
</calcChain>
</file>

<file path=xl/sharedStrings.xml><?xml version="1.0" encoding="utf-8"?>
<sst xmlns="http://schemas.openxmlformats.org/spreadsheetml/2006/main" count="392" uniqueCount="247">
  <si>
    <t>SR.
NO.</t>
  </si>
  <si>
    <t>DESCRIPTION</t>
  </si>
  <si>
    <t>QUANTITY</t>
  </si>
  <si>
    <t>UNIT</t>
  </si>
  <si>
    <t>MATERIAL 
COST</t>
  </si>
  <si>
    <t>MANHOURS COST</t>
  </si>
  <si>
    <t>UNIT MANHOURS</t>
  </si>
  <si>
    <t>TOTAL MANHOURS</t>
  </si>
  <si>
    <t>TOTAL
COST</t>
  </si>
  <si>
    <t>UNIT MATERIAL
COST</t>
  </si>
  <si>
    <t>DWG. NO.</t>
  </si>
  <si>
    <t>DETAIL NO.</t>
  </si>
  <si>
    <t>SUBTOTAL MATERIAL</t>
  </si>
  <si>
    <t>SUBTOTAL LABOR</t>
  </si>
  <si>
    <t>COMPOSITE LABOR RATE</t>
  </si>
  <si>
    <t>BID SUMMARY</t>
  </si>
  <si>
    <t>MATERIAL COST</t>
  </si>
  <si>
    <t>LABOR COST</t>
  </si>
  <si>
    <t>MATERIAL TAX</t>
  </si>
  <si>
    <t>LABOR TAX</t>
  </si>
  <si>
    <t>TOTAL COST</t>
  </si>
  <si>
    <t>OVERHEADS</t>
  </si>
  <si>
    <t>TOTAL PRICE</t>
  </si>
  <si>
    <t>TOTALS</t>
  </si>
  <si>
    <t>BID RECAP</t>
  </si>
  <si>
    <t>TOTAL MATERIAL COST</t>
  </si>
  <si>
    <t>TOTAL LABOR COST</t>
  </si>
  <si>
    <t>MATERIAL SALES TAX</t>
  </si>
  <si>
    <t>OVERHEADS @</t>
  </si>
  <si>
    <t>ALLOWANCES</t>
  </si>
  <si>
    <t>SUB-CONTRACTS</t>
  </si>
  <si>
    <t>BOND PREMIUM</t>
  </si>
  <si>
    <t>JOB EXPENSE</t>
  </si>
  <si>
    <t>PROFIT @</t>
  </si>
  <si>
    <t>BASE BID PRICE</t>
  </si>
  <si>
    <t>MAN LOAD</t>
  </si>
  <si>
    <t>MOBILIZATION / DEMOBILIZATION</t>
  </si>
  <si>
    <t>SUPERVISOR RATE</t>
  </si>
  <si>
    <t>UNSKILLED LABOR RATE</t>
  </si>
  <si>
    <t>TOTAL MANHOURS WITH SUPERVISION</t>
  </si>
  <si>
    <t>NUMBER OF MAN-DAYS</t>
  </si>
  <si>
    <t>MAN-LOADING AND SUPERVISION ANALYSIS</t>
  </si>
  <si>
    <t>SUBTOTAL HOURS</t>
  </si>
  <si>
    <t>CSI NO.</t>
  </si>
  <si>
    <t>JOURNEYMAN RATE</t>
  </si>
  <si>
    <t>02 00 00</t>
  </si>
  <si>
    <t>SELECTIVE DEMOLITION</t>
  </si>
  <si>
    <t xml:space="preserve">02 41 19 </t>
  </si>
  <si>
    <t>Notes:</t>
  </si>
  <si>
    <t>Date:</t>
  </si>
  <si>
    <t>All other prices are excluded that are not included in the estimate above.</t>
  </si>
  <si>
    <t>DIVISION</t>
  </si>
  <si>
    <t>BOND &amp; INSURANCE</t>
  </si>
  <si>
    <t>PROJECT SUPERVISION &amp; PROJECT MANAGEMENT</t>
  </si>
  <si>
    <t xml:space="preserve">SUBMITTALS, SAMPLES, SHOP DRAWINGS, SITE SAFETY PLAN, ETC. </t>
  </si>
  <si>
    <t xml:space="preserve">TEMPORARY FACILITIES &amp; CONTROLS </t>
  </si>
  <si>
    <t>PROJECT SCHEDULE (Primavera P3 or P6)</t>
  </si>
  <si>
    <t>OFFICE OVERHEADS</t>
  </si>
  <si>
    <t xml:space="preserve">CLOSEOUT PROCEDURES </t>
  </si>
  <si>
    <t xml:space="preserve">PERMITS </t>
  </si>
  <si>
    <t>QTY W/
WASTAGE</t>
  </si>
  <si>
    <t>MAN HOUR RATE</t>
  </si>
  <si>
    <t>WASTAGE %</t>
  </si>
  <si>
    <t>01 00 00</t>
  </si>
  <si>
    <t>GENERAL REQUIREMENTS</t>
  </si>
  <si>
    <t>23 00 00</t>
  </si>
  <si>
    <t>SF</t>
  </si>
  <si>
    <t>EXISTING CONDITIONS/ DEMOLITION</t>
  </si>
  <si>
    <t>COST/ SF</t>
  </si>
  <si>
    <t>ADDITIONAL COST (If Any)</t>
  </si>
  <si>
    <t>TOTAL LABOR HOURS</t>
  </si>
  <si>
    <t>OVERHEAD COST</t>
  </si>
  <si>
    <t>PROFIT COST</t>
  </si>
  <si>
    <t xml:space="preserve">Project Scope: </t>
  </si>
  <si>
    <t>Addendum:</t>
  </si>
  <si>
    <t>N/A</t>
  </si>
  <si>
    <t>PROJECT COST</t>
  </si>
  <si>
    <t>TOTAL MATERIAL</t>
  </si>
  <si>
    <t>TOTAL LABOR</t>
  </si>
  <si>
    <t>TOTAL HOURS</t>
  </si>
  <si>
    <t>LF</t>
  </si>
  <si>
    <t>Scaffolding (Means &amp; Method)</t>
  </si>
  <si>
    <t>TOTAL BID COST</t>
  </si>
  <si>
    <t>Online sources are used for pricing purpose. Please verify, as per your own convenience.</t>
  </si>
  <si>
    <t>Cells highlighted with green, please price the items as per your own facility.</t>
  </si>
  <si>
    <t>TOTAL COST W/ OVERHEADS + PROFIT</t>
  </si>
  <si>
    <t>HEATING, VENTILATING &amp; AIR- CONDITIOINING</t>
  </si>
  <si>
    <t>Prices can vary, depending upon field conditions.</t>
  </si>
  <si>
    <t>PROFIT</t>
  </si>
  <si>
    <t>Sidewalk Bridge</t>
  </si>
  <si>
    <t>FACILITY SERVICES SUBGROUP WORK</t>
  </si>
  <si>
    <t>FACILITY CONSTRUCTION SUBGROUP WORK</t>
  </si>
  <si>
    <t>GENERAL REQUIREMENTS SUBGROUP WORK</t>
  </si>
  <si>
    <t>WAGE RATE</t>
  </si>
  <si>
    <t>Site GSF:</t>
  </si>
  <si>
    <t>UNIT COST</t>
  </si>
  <si>
    <t>SUBTOTAL</t>
  </si>
  <si>
    <t>TOTAL</t>
  </si>
  <si>
    <t>CELLS HIGHLIGHTED WITH GREEN, PLEASE PRICE THE ITEMS AS PER YOUR OWN FACILITY.</t>
  </si>
  <si>
    <t>Building GSF:</t>
  </si>
  <si>
    <t>Final Cleanup</t>
  </si>
  <si>
    <t>EA</t>
  </si>
  <si>
    <t>WK</t>
  </si>
  <si>
    <t>INSERT VALUES IN RESPECTIVE HIGHLIGHTED CELLS WHERE APPLICABLE</t>
  </si>
  <si>
    <t>MISCELLANEOUS</t>
  </si>
  <si>
    <t>DEVICES</t>
  </si>
  <si>
    <r>
      <t>Crane or Lift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A50021"/>
        <rFont val="Calibri"/>
        <family val="2"/>
        <scheme val="minor"/>
      </rPr>
      <t>(If Required)</t>
    </r>
  </si>
  <si>
    <t>BY OTHERS/ SEPERATE PERMIT/ BY OWNER</t>
  </si>
  <si>
    <t>NEED QUOTATION</t>
  </si>
  <si>
    <t>FLEXIBLE AIR DUCT</t>
  </si>
  <si>
    <t>8" Dia Flexible Air Duct</t>
  </si>
  <si>
    <t>10" Dia Flexible Air Duct</t>
  </si>
  <si>
    <t>12" Dia Flexible Air Duct</t>
  </si>
  <si>
    <t>14" Dia Flexible Air Duct</t>
  </si>
  <si>
    <t>REFRIGERANT PIPE</t>
  </si>
  <si>
    <t>Type "ACR" Copper Tube, ASTM B88. W/ Fittings: Copper, ANSI B-16.22, With Embedded EPDM O-Ring / Sealing Element, Engineered For This Application, NSF-61 &amp; Joints: Mechanical Press Connection (Assumed)</t>
  </si>
  <si>
    <t>3/8" Dia Refrigerant Liquid Pipe</t>
  </si>
  <si>
    <t>5/8" Dia Refrigerant Suction Pipe</t>
  </si>
  <si>
    <t>1/2" Thick ASTM E84 Or UL 723, Type B: Flexible Elastomeric Foam Insulation; Closed-Cell, Sponge Or Expanded Rubber, ANSI/ASTM C534 Grade 1 Type I For Tubular Materials; Flexible Plastic; 0.25 Maximum 'K' Value At 75F. (Assumed)</t>
  </si>
  <si>
    <t>REFRIGERANT PIPE FITTINGS</t>
  </si>
  <si>
    <t>ELBOW</t>
  </si>
  <si>
    <t>3/8" Dia Refrigerant Liquid Pipe 90 Deg Elbow</t>
  </si>
  <si>
    <t>5/8" Dia Refrigerant Suction Pipe 90 Deg Elbow</t>
  </si>
  <si>
    <t>FAN COIL UNITS</t>
  </si>
  <si>
    <t>HEAT PUMP UNITS</t>
  </si>
  <si>
    <t>DUCT WEIGHT</t>
  </si>
  <si>
    <t>Galvanized Sheet Metal Duct</t>
  </si>
  <si>
    <t>LB</t>
  </si>
  <si>
    <t>DUCT INSULATION</t>
  </si>
  <si>
    <t>1-1/2" Thick, Wrap Duct</t>
  </si>
  <si>
    <t>LINER DUCT INSULATION</t>
  </si>
  <si>
    <t>1" Thick, Foil Faced Fiberglass</t>
  </si>
  <si>
    <t>REFRIGERANT PIPING DETAILS</t>
  </si>
  <si>
    <t>5/8" Dia Backed Seated Valve</t>
  </si>
  <si>
    <t>5/8" Dia Refrigerant Gauge Connection</t>
  </si>
  <si>
    <t>5/8" Dia Filter Dryer</t>
  </si>
  <si>
    <t>3/8" Dia Backed Seated Valve</t>
  </si>
  <si>
    <t>3/8" Dia Refrigerant Gauge Connection</t>
  </si>
  <si>
    <t>3/8" Dia Filter Dryer</t>
  </si>
  <si>
    <t>Thermostat</t>
  </si>
  <si>
    <t>Smoke Detector</t>
  </si>
  <si>
    <t>18"X16" Duct End Cap</t>
  </si>
  <si>
    <t>20"X18" Duct End Cap</t>
  </si>
  <si>
    <t>PIPE SUPPORTS</t>
  </si>
  <si>
    <t>3/8" Dia Adjustable Clevis Hanger</t>
  </si>
  <si>
    <t>5/8" Dia Adjustable Clevis Hanger</t>
  </si>
  <si>
    <t>3/8" Dia Threaded Rod W/ Double Lock Nut (1 foot length)</t>
  </si>
  <si>
    <t>DUCT SUPPORTS</t>
  </si>
  <si>
    <t>3/8" Threaded Rod</t>
  </si>
  <si>
    <t>1" x 22 Ga. Strap</t>
  </si>
  <si>
    <t xml:space="preserve">HP-1: Heat Pump (4 Tons)
MFR:DAIKIN 
Model# RXYMQ48PVCJU  </t>
  </si>
  <si>
    <t>HP-2: Heat Pump (4 Tons) 
MFR:DAIKIN 
Model# RXYMQ48PVCJU</t>
  </si>
  <si>
    <t>FC-1: Heat Pump  (4 Tons)
MFR:DAIKIN 
Model# FXTQ48TAVJUA</t>
  </si>
  <si>
    <t>FC-2: Heat Pump (4 Tons)
MFR:DAIKIN 
Model# FXTQ48TAVJUA</t>
  </si>
  <si>
    <t>SD-1: Supply Air Diffuser, Neck Size 8" Dia, Face Size 24"x24", CFM 200 With Volume Damper
MFR: TITUS PAS</t>
  </si>
  <si>
    <t>SD-1: Supply Air Diffuser, Neck Size 10" Dia, Face Size 24"x24", CFM 280 With Volume Damper
MFR: TITUS PAS</t>
  </si>
  <si>
    <t>SD-1: Supply Air Diffuser, Neck Size 10" Dia, Face Size 24"x24", CFM 320 With Volume Damper
MFR: TITUS PAS</t>
  </si>
  <si>
    <t>SD-1: Supply Air Diffuser, Neck Size 10" Dia, Face Size 24"x24", CFM 355 With Volume Damper</t>
  </si>
  <si>
    <t>SD-1: Supply Air Diffuser, Neck Size 12" Dia, Face Size 24"x24", CFM 380 With Volume Damper
MFR: TITUS PAS</t>
  </si>
  <si>
    <t>RD-1: Supply Air Diffuser, Neck Size 12" Dia, Face Size 24"x24" With Volume Damper
MFR: TITUS PAS</t>
  </si>
  <si>
    <t>RD-1: Return Air Diffuser, Neck Size 14" Dia, Face Size 24"x24"
MFR: TITUS PAS</t>
  </si>
  <si>
    <t>Thickness Assumed</t>
  </si>
  <si>
    <t>GALVANIZED SHEET METAL DUCT</t>
  </si>
  <si>
    <t>6" Dia Supply Air Duct</t>
  </si>
  <si>
    <t>8" Dia Supply Air Duct</t>
  </si>
  <si>
    <t>10" Dia Supply Air Duct</t>
  </si>
  <si>
    <t>12" Dia Supply Air Duct</t>
  </si>
  <si>
    <t>14" Dia Supply Air Duct</t>
  </si>
  <si>
    <t>15" Dia Supply Air Duct</t>
  </si>
  <si>
    <t>16" Dia Supply Air Duct</t>
  </si>
  <si>
    <t>18" Dia Supply Air Duct</t>
  </si>
  <si>
    <t>20" Dia Supply Air Duct</t>
  </si>
  <si>
    <t>18"x16" Supply Air Duct (Lined)</t>
  </si>
  <si>
    <t>6" Dia Return Air Duct</t>
  </si>
  <si>
    <t>8" Dia Return Air Duct</t>
  </si>
  <si>
    <t>14" Dia Return Air Duct</t>
  </si>
  <si>
    <t>16" Dia Return Air Duct</t>
  </si>
  <si>
    <t>18" Dia Return Air Duct</t>
  </si>
  <si>
    <t>18"x16" Return Air Duct (Lined)</t>
  </si>
  <si>
    <t>20"x18" Return Air Duct (Lined) (Size Assumed)</t>
  </si>
  <si>
    <t>10" Dia Fresh Air Duct</t>
  </si>
  <si>
    <t>12" Dia Fresh Air Duct</t>
  </si>
  <si>
    <t>DUCT FITTINGS:</t>
  </si>
  <si>
    <t>6" Dia Supply Air Duct 90 Deg Elbow</t>
  </si>
  <si>
    <t>8" Dia Supply Air Duct 90 Deg Elbow</t>
  </si>
  <si>
    <t>10" Dia Supply Air Duct 90 Deg Elbow</t>
  </si>
  <si>
    <t>12" Dia Supply Air Duct 90 Deg Elbow</t>
  </si>
  <si>
    <t>16" Dia Supply Air Duct 90 Deg Elbow</t>
  </si>
  <si>
    <t>18" Dia Supply Air Duct 90 Deg Elbow</t>
  </si>
  <si>
    <t>18"x16" Supply Air Duct 90 Deg Elbow</t>
  </si>
  <si>
    <t>6" Dia Return Air Duct 90 Deg Elbow</t>
  </si>
  <si>
    <t>8" Dia Return Air Duct 90 Deg Elbow</t>
  </si>
  <si>
    <t>14" Dia Return Air Duct 90 Deg Elbow</t>
  </si>
  <si>
    <t>18"x16" Return Air Duct 90 Deg Elbow</t>
  </si>
  <si>
    <t>10" Dia Fresh Air Duct 90 Deg Elbow</t>
  </si>
  <si>
    <t>8" Dia Supply Air Duct 45 Deg Elbow</t>
  </si>
  <si>
    <t>6" Dia Supply Air Duct 45 Deg Elbow</t>
  </si>
  <si>
    <t>10" Dia Supply Air Duct 45 Deg Elbow</t>
  </si>
  <si>
    <t>12" Dia Supply Air Duct 45 Deg Elbow</t>
  </si>
  <si>
    <t>14" Dia Supply Air Duct 45 Deg Elbow</t>
  </si>
  <si>
    <t>6" Dia Return Air Duct 45 Deg Elbow</t>
  </si>
  <si>
    <t>8" Dia Return Air Duct 45 Deg Elbow</t>
  </si>
  <si>
    <t>14" Dia Return Air Duct 45 Deg Elbow</t>
  </si>
  <si>
    <t>TAKE-OFF</t>
  </si>
  <si>
    <t>8" / 6" Dia Supply Air Duct Takeoff</t>
  </si>
  <si>
    <t>12" / 10" Dia Supply Air Duct Takeoff</t>
  </si>
  <si>
    <t>12" / 8" Dia Supply Air Duct Takeoff</t>
  </si>
  <si>
    <t>14" / 10" Dia Supply Air Duct Takeoff</t>
  </si>
  <si>
    <t>14" / 12" Dia Supply Air Duct Takeoff</t>
  </si>
  <si>
    <t>15" / 10" Dia Supply Air Duct Takeoff</t>
  </si>
  <si>
    <t>16" / 10" Dia Supply Air Duct Takeoff</t>
  </si>
  <si>
    <t>16" / 12" Dia Supply Air Duct Takeoff</t>
  </si>
  <si>
    <t>18" / 10" Dia Supply Air Duct Takeoff</t>
  </si>
  <si>
    <t>18" / 14" Dia Supply Air Duct Takeoff</t>
  </si>
  <si>
    <t>18"x16" / 14" Dia Supply Air Duct Takeoff</t>
  </si>
  <si>
    <t>18"x16" / 18" Dia Supply Air Duct Takeoff</t>
  </si>
  <si>
    <t>18"x16" / 6" Dia Supply Air Duct Takeoff</t>
  </si>
  <si>
    <t>20" / 12" Dia Supply Air Duct Takeoff</t>
  </si>
  <si>
    <t>14" / 6" Dia Return Air Duct Takeoff</t>
  </si>
  <si>
    <t>14" / 8" Dia Return Air Duct Takeoff</t>
  </si>
  <si>
    <t>16" / 14" Dia Return Air Duct Takeoff</t>
  </si>
  <si>
    <t>18" / 14" Dia Return Air Duct Takeoff</t>
  </si>
  <si>
    <t>20"x18" / 14" Dia Return Air Duct Takeoff</t>
  </si>
  <si>
    <t>8" / 6" Dia Return Air Duct Takeoff</t>
  </si>
  <si>
    <t>12" / 10" Dia Fresh Air Duct Takeoff</t>
  </si>
  <si>
    <t>REDUCER</t>
  </si>
  <si>
    <t>8" / 6" Dia Supply Air Duct Reducer</t>
  </si>
  <si>
    <t>12" / 10" Dia Supply Air Duct Reducer</t>
  </si>
  <si>
    <t>12" / 8" Dia Supply Air Duct Reducer</t>
  </si>
  <si>
    <t>14" / 10" Dia Supply Air Duct Reducer</t>
  </si>
  <si>
    <t>14" / 12" Dia Supply Air Duct Reducer</t>
  </si>
  <si>
    <t>15" / 10" Dia Supply Air Duct Reducer</t>
  </si>
  <si>
    <t>16" / 14" Dia Supply Air Duct Reducer</t>
  </si>
  <si>
    <t>16" / 15" Dia Supply Air Duct Reducer</t>
  </si>
  <si>
    <t>18" / 14" Dia Supply Air Duct Reducer</t>
  </si>
  <si>
    <t>18" / 16" Dia Supply Air Duct Reducer</t>
  </si>
  <si>
    <t>18" / 14" Dia Return Air Duct Reducer</t>
  </si>
  <si>
    <t>8" / 6" Dia Return Air Duct Reducer</t>
  </si>
  <si>
    <t>16" / 14" Dia Return Air Duct Reducer</t>
  </si>
  <si>
    <t>TRANSITION</t>
  </si>
  <si>
    <t>18"x16" / 18" Dia Supply Air Duct Transition</t>
  </si>
  <si>
    <t>18"x16" / 18" Dia Return Air Duct Transition</t>
  </si>
  <si>
    <t>Existing 14"X14" Duct Removed</t>
  </si>
  <si>
    <t>Existing Thermostat T Be Relocated</t>
  </si>
  <si>
    <t>QUANTA LEBORITIES</t>
  </si>
  <si>
    <t>3195/3199 DE LA CRUZ BL. SANATACLARA, CA</t>
  </si>
  <si>
    <t>HVAC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</si>
</sst>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[$$-409]* #,##0.00_ ;_-[$$-409]* \-#,##0.00\ ;_-[$$-409]* &quot;-&quot;??_ ;_-@_ "/>
    <numFmt numFmtId="166" formatCode="_-* #,##0.00_-;\-* #,##0.00_-;_-* &quot;-&quot;_-;_-@_-"/>
    <numFmt numFmtId="167" formatCode="_-[$$-409]* #,##0_ ;_-[$$-409]* \-#,##0\ ;_-[$$-409]* &quot;-&quot;??_ ;_-@_ "/>
    <numFmt numFmtId="168" formatCode="_(&quot;$&quot;* #,##0_);_(&quot;$&quot;* \(#,##0\);_(&quot;$&quot;* &quot;-&quot;??_);_(@_)"/>
    <numFmt numFmtId="169" formatCode="00\ 00\ 00"/>
    <numFmt numFmtId="170" formatCode="&quot;$&quot;#,##0.00"/>
    <numFmt numFmtId="171" formatCode="[$-F800]dddd\,\ mmmm\ dd\,\ yy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4"/>
      <color rgb="FFA5002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auto="1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3" borderId="36" applyNumberFormat="0" applyFont="0" applyAlignment="0" applyProtection="0"/>
    <xf numFmtId="0" fontId="1" fillId="11" borderId="74" applyNumberFormat="0" applyFont="0" applyAlignment="0" applyProtection="0"/>
    <xf numFmtId="9" fontId="2" fillId="0" borderId="0" applyFont="0" applyFill="0" applyBorder="0" applyAlignment="0" applyProtection="0"/>
  </cellStyleXfs>
  <cellXfs count="324">
    <xf numFmtId="0" fontId="0" fillId="0" borderId="0" xfId="0"/>
    <xf numFmtId="0" fontId="6" fillId="0" borderId="2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68" fontId="4" fillId="0" borderId="28" xfId="1" applyNumberFormat="1" applyFont="1" applyBorder="1" applyAlignment="1">
      <alignment horizontal="center" vertical="center"/>
    </xf>
    <xf numFmtId="168" fontId="4" fillId="0" borderId="28" xfId="1" applyNumberFormat="1" applyFont="1" applyFill="1" applyBorder="1" applyAlignment="1">
      <alignment horizontal="center" vertical="center" wrapText="1"/>
    </xf>
    <xf numFmtId="165" fontId="6" fillId="0" borderId="35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0" fillId="0" borderId="9" xfId="4" applyFont="1" applyBorder="1" applyAlignment="1">
      <alignment vertical="center"/>
    </xf>
    <xf numFmtId="164" fontId="0" fillId="0" borderId="26" xfId="4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9" fontId="5" fillId="0" borderId="3" xfId="2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 wrapText="1"/>
    </xf>
    <xf numFmtId="169" fontId="6" fillId="0" borderId="25" xfId="0" applyNumberFormat="1" applyFont="1" applyBorder="1" applyAlignment="1">
      <alignment horizontal="center" vertical="center"/>
    </xf>
    <xf numFmtId="43" fontId="0" fillId="0" borderId="9" xfId="4" applyNumberFormat="1" applyFont="1" applyBorder="1" applyAlignment="1">
      <alignment vertical="center"/>
    </xf>
    <xf numFmtId="9" fontId="3" fillId="2" borderId="8" xfId="2" applyFont="1" applyFill="1" applyBorder="1" applyAlignment="1">
      <alignment horizontal="center" vertical="center"/>
    </xf>
    <xf numFmtId="170" fontId="3" fillId="2" borderId="8" xfId="1" applyNumberFormat="1" applyFont="1" applyFill="1" applyBorder="1" applyAlignment="1">
      <alignment horizontal="center" vertical="center"/>
    </xf>
    <xf numFmtId="170" fontId="0" fillId="2" borderId="8" xfId="1" applyNumberFormat="1" applyFont="1" applyFill="1" applyBorder="1" applyAlignment="1">
      <alignment horizontal="center" vertical="center"/>
    </xf>
    <xf numFmtId="170" fontId="0" fillId="2" borderId="7" xfId="1" applyNumberFormat="1" applyFont="1" applyFill="1" applyBorder="1" applyAlignment="1">
      <alignment horizontal="center" vertical="center"/>
    </xf>
    <xf numFmtId="2" fontId="0" fillId="2" borderId="8" xfId="4" applyNumberFormat="1" applyFont="1" applyFill="1" applyBorder="1" applyAlignment="1">
      <alignment horizontal="center" vertical="center"/>
    </xf>
    <xf numFmtId="170" fontId="0" fillId="2" borderId="11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9" fontId="4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169" fontId="15" fillId="0" borderId="12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169" fontId="5" fillId="0" borderId="25" xfId="0" applyNumberFormat="1" applyFont="1" applyBorder="1" applyAlignment="1">
      <alignment horizontal="center" vertical="center"/>
    </xf>
    <xf numFmtId="166" fontId="0" fillId="2" borderId="14" xfId="4" applyNumberFormat="1" applyFont="1" applyFill="1" applyBorder="1" applyAlignment="1">
      <alignment horizontal="center" vertical="center"/>
    </xf>
    <xf numFmtId="166" fontId="0" fillId="0" borderId="0" xfId="4" applyNumberFormat="1" applyFont="1" applyAlignment="1">
      <alignment horizontal="center" vertical="center"/>
    </xf>
    <xf numFmtId="167" fontId="0" fillId="0" borderId="0" xfId="4" applyNumberFormat="1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165" fontId="5" fillId="2" borderId="2" xfId="1" applyNumberFormat="1" applyFont="1" applyFill="1" applyBorder="1" applyAlignment="1">
      <alignment horizontal="center" vertical="center"/>
    </xf>
    <xf numFmtId="165" fontId="5" fillId="2" borderId="3" xfId="4" applyNumberFormat="1" applyFont="1" applyFill="1" applyBorder="1" applyAlignment="1">
      <alignment horizontal="center" vertical="center"/>
    </xf>
    <xf numFmtId="2" fontId="5" fillId="2" borderId="3" xfId="4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168" fontId="4" fillId="0" borderId="39" xfId="1" applyNumberFormat="1" applyFont="1" applyFill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3" fillId="2" borderId="8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0" borderId="9" xfId="0" applyNumberFormat="1" applyBorder="1" applyAlignment="1">
      <alignment vertical="center"/>
    </xf>
    <xf numFmtId="0" fontId="0" fillId="0" borderId="40" xfId="0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16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4" fillId="2" borderId="1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4" fillId="2" borderId="32" xfId="3" applyFont="1" applyFill="1" applyBorder="1" applyAlignment="1">
      <alignment vertical="center"/>
    </xf>
    <xf numFmtId="0" fontId="4" fillId="2" borderId="30" xfId="3" applyFont="1" applyFill="1" applyBorder="1" applyAlignment="1">
      <alignment vertical="center"/>
    </xf>
    <xf numFmtId="165" fontId="5" fillId="2" borderId="30" xfId="1" applyNumberFormat="1" applyFont="1" applyFill="1" applyBorder="1" applyAlignment="1">
      <alignment horizontal="center" vertical="center"/>
    </xf>
    <xf numFmtId="165" fontId="5" fillId="2" borderId="46" xfId="4" applyNumberFormat="1" applyFont="1" applyFill="1" applyBorder="1" applyAlignment="1">
      <alignment horizontal="center" vertical="center"/>
    </xf>
    <xf numFmtId="2" fontId="5" fillId="2" borderId="46" xfId="4" applyNumberFormat="1" applyFont="1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9" fontId="0" fillId="0" borderId="0" xfId="2" applyFont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5" fillId="0" borderId="5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9" fontId="0" fillId="0" borderId="58" xfId="2" applyFont="1" applyFill="1" applyBorder="1" applyAlignment="1">
      <alignment vertical="center"/>
    </xf>
    <xf numFmtId="170" fontId="0" fillId="2" borderId="10" xfId="1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169" fontId="15" fillId="0" borderId="59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" fontId="0" fillId="0" borderId="7" xfId="0" applyNumberForma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9" fontId="3" fillId="2" borderId="7" xfId="2" applyFont="1" applyFill="1" applyBorder="1" applyAlignment="1">
      <alignment horizontal="center" vertical="center"/>
    </xf>
    <xf numFmtId="1" fontId="3" fillId="2" borderId="7" xfId="3" applyNumberFormat="1" applyFont="1" applyFill="1" applyBorder="1" applyAlignment="1">
      <alignment horizontal="center" vertical="center"/>
    </xf>
    <xf numFmtId="170" fontId="3" fillId="2" borderId="7" xfId="1" applyNumberFormat="1" applyFont="1" applyFill="1" applyBorder="1" applyAlignment="1">
      <alignment horizontal="center" vertical="center"/>
    </xf>
    <xf numFmtId="2" fontId="0" fillId="2" borderId="7" xfId="4" applyNumberFormat="1" applyFont="1" applyFill="1" applyBorder="1" applyAlignment="1">
      <alignment horizontal="center" vertical="center"/>
    </xf>
    <xf numFmtId="170" fontId="0" fillId="2" borderId="43" xfId="1" applyNumberFormat="1" applyFont="1" applyFill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4" xfId="0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19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169" fontId="0" fillId="0" borderId="65" xfId="0" applyNumberFormat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1" fontId="0" fillId="0" borderId="20" xfId="0" applyNumberForma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170" fontId="0" fillId="2" borderId="58" xfId="1" applyNumberFormat="1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1" fontId="0" fillId="0" borderId="67" xfId="0" applyNumberFormat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170" fontId="3" fillId="2" borderId="70" xfId="1" applyNumberFormat="1" applyFont="1" applyFill="1" applyBorder="1" applyAlignment="1">
      <alignment horizontal="center" vertical="center"/>
    </xf>
    <xf numFmtId="170" fontId="0" fillId="2" borderId="68" xfId="1" applyNumberFormat="1" applyFont="1" applyFill="1" applyBorder="1" applyAlignment="1">
      <alignment horizontal="center" vertical="center"/>
    </xf>
    <xf numFmtId="170" fontId="0" fillId="2" borderId="37" xfId="1" applyNumberFormat="1" applyFont="1" applyFill="1" applyBorder="1" applyAlignment="1">
      <alignment horizontal="center" vertical="center"/>
    </xf>
    <xf numFmtId="2" fontId="0" fillId="2" borderId="70" xfId="4" applyNumberFormat="1" applyFont="1" applyFill="1" applyBorder="1" applyAlignment="1">
      <alignment horizontal="center" vertical="center"/>
    </xf>
    <xf numFmtId="170" fontId="0" fillId="2" borderId="69" xfId="1" applyNumberFormat="1" applyFont="1" applyFill="1" applyBorder="1" applyAlignment="1">
      <alignment horizontal="center" vertical="center"/>
    </xf>
    <xf numFmtId="170" fontId="0" fillId="2" borderId="71" xfId="1" applyNumberFormat="1" applyFont="1" applyFill="1" applyBorder="1" applyAlignment="1">
      <alignment horizontal="center" vertical="center"/>
    </xf>
    <xf numFmtId="0" fontId="14" fillId="0" borderId="46" xfId="0" applyFont="1" applyBorder="1" applyAlignment="1">
      <alignment vertical="center" wrapText="1"/>
    </xf>
    <xf numFmtId="0" fontId="6" fillId="0" borderId="53" xfId="0" applyFont="1" applyBorder="1" applyAlignment="1">
      <alignment horizontal="center" vertical="center"/>
    </xf>
    <xf numFmtId="1" fontId="7" fillId="0" borderId="48" xfId="0" applyNumberFormat="1" applyFont="1" applyBorder="1" applyAlignment="1">
      <alignment horizontal="center" vertical="center"/>
    </xf>
    <xf numFmtId="9" fontId="3" fillId="2" borderId="72" xfId="2" applyFont="1" applyFill="1" applyBorder="1" applyAlignment="1">
      <alignment horizontal="center" vertical="center"/>
    </xf>
    <xf numFmtId="1" fontId="3" fillId="2" borderId="37" xfId="3" applyNumberFormat="1" applyFont="1" applyFill="1" applyBorder="1" applyAlignment="1">
      <alignment horizontal="center" vertical="center"/>
    </xf>
    <xf numFmtId="0" fontId="0" fillId="0" borderId="67" xfId="0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67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166" fontId="4" fillId="0" borderId="3" xfId="4" applyNumberFormat="1" applyFont="1" applyFill="1" applyBorder="1" applyAlignment="1">
      <alignment horizontal="center" vertical="center" wrapText="1"/>
    </xf>
    <xf numFmtId="167" fontId="4" fillId="0" borderId="3" xfId="4" applyNumberFormat="1" applyFont="1" applyFill="1" applyBorder="1" applyAlignment="1">
      <alignment horizontal="center" vertical="center" wrapText="1"/>
    </xf>
    <xf numFmtId="167" fontId="0" fillId="0" borderId="8" xfId="0" applyNumberFormat="1" applyBorder="1" applyAlignment="1">
      <alignment horizontal="center" vertical="center" wrapText="1"/>
    </xf>
    <xf numFmtId="167" fontId="0" fillId="0" borderId="8" xfId="0" applyNumberFormat="1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/>
    </xf>
    <xf numFmtId="167" fontId="4" fillId="0" borderId="42" xfId="1" applyNumberFormat="1" applyFont="1" applyFill="1" applyBorder="1" applyAlignment="1">
      <alignment horizontal="center" vertical="center" wrapText="1"/>
    </xf>
    <xf numFmtId="167" fontId="6" fillId="0" borderId="6" xfId="0" applyNumberFormat="1" applyFont="1" applyBorder="1" applyAlignment="1">
      <alignment vertical="center"/>
    </xf>
    <xf numFmtId="167" fontId="0" fillId="0" borderId="34" xfId="0" applyNumberFormat="1" applyBorder="1" applyAlignment="1">
      <alignment vertical="center"/>
    </xf>
    <xf numFmtId="167" fontId="6" fillId="0" borderId="9" xfId="0" applyNumberFormat="1" applyFont="1" applyBorder="1" applyAlignment="1">
      <alignment vertical="center"/>
    </xf>
    <xf numFmtId="167" fontId="0" fillId="0" borderId="21" xfId="0" applyNumberFormat="1" applyBorder="1" applyAlignment="1">
      <alignment vertical="center"/>
    </xf>
    <xf numFmtId="167" fontId="6" fillId="0" borderId="29" xfId="0" applyNumberFormat="1" applyFont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169" fontId="0" fillId="2" borderId="0" xfId="0" applyNumberForma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/>
    </xf>
    <xf numFmtId="0" fontId="12" fillId="4" borderId="1" xfId="5" applyFont="1" applyFill="1" applyBorder="1" applyAlignment="1">
      <alignment vertical="center" wrapText="1"/>
    </xf>
    <xf numFmtId="0" fontId="12" fillId="4" borderId="4" xfId="5" applyFont="1" applyFill="1" applyBorder="1" applyAlignment="1">
      <alignment vertical="center" wrapText="1"/>
    </xf>
    <xf numFmtId="0" fontId="12" fillId="4" borderId="4" xfId="5" applyFont="1" applyFill="1" applyBorder="1" applyAlignment="1">
      <alignment horizontal="center" vertical="center" wrapText="1"/>
    </xf>
    <xf numFmtId="0" fontId="18" fillId="4" borderId="4" xfId="5" applyFont="1" applyFill="1" applyBorder="1" applyAlignment="1">
      <alignment vertical="center" wrapText="1"/>
    </xf>
    <xf numFmtId="0" fontId="12" fillId="4" borderId="2" xfId="5" applyFont="1" applyFill="1" applyBorder="1" applyAlignment="1">
      <alignment vertical="center" wrapText="1"/>
    </xf>
    <xf numFmtId="0" fontId="12" fillId="6" borderId="1" xfId="5" applyFont="1" applyFill="1" applyBorder="1" applyAlignment="1">
      <alignment vertical="center" wrapText="1"/>
    </xf>
    <xf numFmtId="0" fontId="12" fillId="6" borderId="4" xfId="5" applyFont="1" applyFill="1" applyBorder="1" applyAlignment="1">
      <alignment vertical="center" wrapText="1"/>
    </xf>
    <xf numFmtId="0" fontId="12" fillId="6" borderId="4" xfId="5" applyFont="1" applyFill="1" applyBorder="1" applyAlignment="1">
      <alignment horizontal="center" vertical="center" wrapText="1"/>
    </xf>
    <xf numFmtId="0" fontId="18" fillId="6" borderId="4" xfId="5" applyFont="1" applyFill="1" applyBorder="1" applyAlignment="1">
      <alignment vertical="center" wrapText="1"/>
    </xf>
    <xf numFmtId="1" fontId="7" fillId="0" borderId="45" xfId="0" applyNumberFormat="1" applyFont="1" applyBorder="1" applyAlignment="1">
      <alignment horizontal="center" vertical="center"/>
    </xf>
    <xf numFmtId="167" fontId="5" fillId="0" borderId="46" xfId="0" applyNumberFormat="1" applyFont="1" applyBorder="1" applyAlignment="1">
      <alignment horizontal="center" vertical="center"/>
    </xf>
    <xf numFmtId="0" fontId="12" fillId="4" borderId="60" xfId="5" applyFont="1" applyFill="1" applyBorder="1" applyAlignment="1">
      <alignment horizontal="center" vertical="center" wrapText="1"/>
    </xf>
    <xf numFmtId="0" fontId="18" fillId="4" borderId="61" xfId="5" applyFont="1" applyFill="1" applyBorder="1" applyAlignment="1">
      <alignment vertical="center" wrapText="1"/>
    </xf>
    <xf numFmtId="0" fontId="12" fillId="6" borderId="32" xfId="5" applyFont="1" applyFill="1" applyBorder="1" applyAlignment="1">
      <alignment vertical="center" wrapText="1"/>
    </xf>
    <xf numFmtId="0" fontId="12" fillId="6" borderId="33" xfId="5" applyFont="1" applyFill="1" applyBorder="1" applyAlignment="1">
      <alignment vertical="center" wrapText="1"/>
    </xf>
    <xf numFmtId="0" fontId="12" fillId="6" borderId="33" xfId="5" applyFont="1" applyFill="1" applyBorder="1" applyAlignment="1">
      <alignment horizontal="center" vertical="center" wrapText="1"/>
    </xf>
    <xf numFmtId="0" fontId="21" fillId="6" borderId="33" xfId="5" applyFont="1" applyFill="1" applyBorder="1" applyAlignment="1">
      <alignment horizontal="center" vertical="center" wrapText="1"/>
    </xf>
    <xf numFmtId="0" fontId="18" fillId="6" borderId="33" xfId="5" applyFont="1" applyFill="1" applyBorder="1" applyAlignment="1">
      <alignment vertical="center" wrapText="1"/>
    </xf>
    <xf numFmtId="0" fontId="12" fillId="6" borderId="30" xfId="5" applyFont="1" applyFill="1" applyBorder="1" applyAlignment="1">
      <alignment vertical="center" wrapText="1"/>
    </xf>
    <xf numFmtId="44" fontId="5" fillId="7" borderId="3" xfId="1" applyFont="1" applyFill="1" applyBorder="1" applyAlignment="1">
      <alignment vertical="center" wrapText="1"/>
    </xf>
    <xf numFmtId="0" fontId="4" fillId="7" borderId="8" xfId="5" applyFont="1" applyFill="1" applyBorder="1" applyAlignment="1">
      <alignment horizontal="justify" vertical="center"/>
    </xf>
    <xf numFmtId="169" fontId="22" fillId="0" borderId="12" xfId="0" applyNumberFormat="1" applyFont="1" applyBorder="1" applyAlignment="1">
      <alignment horizontal="center" vertical="center" wrapText="1"/>
    </xf>
    <xf numFmtId="0" fontId="21" fillId="6" borderId="4" xfId="5" applyFont="1" applyFill="1" applyBorder="1" applyAlignment="1">
      <alignment horizontal="center" vertical="center" wrapText="1"/>
    </xf>
    <xf numFmtId="165" fontId="12" fillId="6" borderId="22" xfId="1" applyNumberFormat="1" applyFont="1" applyFill="1" applyBorder="1" applyAlignment="1">
      <alignment horizontal="center" vertical="center"/>
    </xf>
    <xf numFmtId="165" fontId="12" fillId="6" borderId="38" xfId="4" applyNumberFormat="1" applyFont="1" applyFill="1" applyBorder="1" applyAlignment="1">
      <alignment horizontal="center" vertical="center"/>
    </xf>
    <xf numFmtId="2" fontId="12" fillId="6" borderId="38" xfId="4" applyNumberFormat="1" applyFont="1" applyFill="1" applyBorder="1" applyAlignment="1">
      <alignment horizontal="center" vertical="center"/>
    </xf>
    <xf numFmtId="167" fontId="12" fillId="6" borderId="38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 wrapText="1"/>
    </xf>
    <xf numFmtId="0" fontId="0" fillId="5" borderId="3" xfId="0" applyFill="1" applyBorder="1" applyAlignment="1">
      <alignment horizontal="center" vertical="center"/>
    </xf>
    <xf numFmtId="168" fontId="4" fillId="8" borderId="39" xfId="1" applyNumberFormat="1" applyFont="1" applyFill="1" applyBorder="1" applyAlignment="1">
      <alignment horizontal="center" vertical="center" wrapText="1"/>
    </xf>
    <xf numFmtId="167" fontId="0" fillId="8" borderId="11" xfId="0" applyNumberFormat="1" applyFill="1" applyBorder="1" applyAlignment="1">
      <alignment horizontal="center" vertical="center"/>
    </xf>
    <xf numFmtId="9" fontId="12" fillId="8" borderId="3" xfId="2" applyFont="1" applyFill="1" applyBorder="1" applyAlignment="1">
      <alignment horizontal="center" vertical="center"/>
    </xf>
    <xf numFmtId="167" fontId="18" fillId="8" borderId="9" xfId="0" applyNumberFormat="1" applyFont="1" applyFill="1" applyBorder="1" applyAlignment="1">
      <alignment vertical="center"/>
    </xf>
    <xf numFmtId="167" fontId="0" fillId="8" borderId="9" xfId="0" applyNumberFormat="1" applyFill="1" applyBorder="1" applyAlignment="1">
      <alignment vertical="center"/>
    </xf>
    <xf numFmtId="165" fontId="25" fillId="8" borderId="21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11" xfId="0" applyFill="1" applyBorder="1" applyAlignment="1">
      <alignment vertical="center"/>
    </xf>
    <xf numFmtId="9" fontId="5" fillId="8" borderId="8" xfId="2" applyFont="1" applyFill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167" fontId="8" fillId="8" borderId="20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26" fillId="6" borderId="19" xfId="0" quotePrefix="1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 wrapText="1"/>
    </xf>
    <xf numFmtId="167" fontId="21" fillId="6" borderId="20" xfId="0" applyNumberFormat="1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left" vertical="center" wrapText="1"/>
    </xf>
    <xf numFmtId="165" fontId="12" fillId="4" borderId="8" xfId="0" applyNumberFormat="1" applyFont="1" applyFill="1" applyBorder="1" applyAlignment="1">
      <alignment horizontal="center" vertical="center" wrapText="1"/>
    </xf>
    <xf numFmtId="165" fontId="12" fillId="4" borderId="8" xfId="0" applyNumberFormat="1" applyFont="1" applyFill="1" applyBorder="1" applyAlignment="1">
      <alignment horizontal="center" vertical="center"/>
    </xf>
    <xf numFmtId="165" fontId="12" fillId="4" borderId="11" xfId="0" applyNumberFormat="1" applyFont="1" applyFill="1" applyBorder="1" applyAlignment="1">
      <alignment horizontal="center" vertical="center"/>
    </xf>
    <xf numFmtId="168" fontId="12" fillId="4" borderId="41" xfId="1" applyNumberFormat="1" applyFont="1" applyFill="1" applyBorder="1" applyAlignment="1">
      <alignment horizontal="center" vertical="center" wrapText="1"/>
    </xf>
    <xf numFmtId="167" fontId="21" fillId="6" borderId="40" xfId="0" applyNumberFormat="1" applyFont="1" applyFill="1" applyBorder="1" applyAlignment="1">
      <alignment horizontal="center" vertical="center" wrapText="1"/>
    </xf>
    <xf numFmtId="165" fontId="5" fillId="9" borderId="3" xfId="4" applyNumberFormat="1" applyFont="1" applyFill="1" applyBorder="1" applyAlignment="1">
      <alignment horizontal="center" vertical="center"/>
    </xf>
    <xf numFmtId="2" fontId="5" fillId="9" borderId="3" xfId="4" applyNumberFormat="1" applyFont="1" applyFill="1" applyBorder="1" applyAlignment="1">
      <alignment horizontal="right" vertical="center"/>
    </xf>
    <xf numFmtId="168" fontId="4" fillId="9" borderId="3" xfId="1" applyNumberFormat="1" applyFont="1" applyFill="1" applyBorder="1" applyAlignment="1">
      <alignment horizontal="center" vertical="center" wrapText="1"/>
    </xf>
    <xf numFmtId="167" fontId="4" fillId="9" borderId="41" xfId="1" applyNumberFormat="1" applyFont="1" applyFill="1" applyBorder="1" applyAlignment="1">
      <alignment horizontal="center" vertical="center" wrapText="1"/>
    </xf>
    <xf numFmtId="167" fontId="4" fillId="9" borderId="42" xfId="1" applyNumberFormat="1" applyFont="1" applyFill="1" applyBorder="1" applyAlignment="1">
      <alignment horizontal="center" vertical="center" wrapText="1"/>
    </xf>
    <xf numFmtId="167" fontId="4" fillId="9" borderId="73" xfId="1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4" fillId="7" borderId="8" xfId="5" applyFont="1" applyFill="1" applyBorder="1" applyAlignment="1">
      <alignment horizontal="left" vertical="center"/>
    </xf>
    <xf numFmtId="167" fontId="0" fillId="8" borderId="34" xfId="0" applyNumberFormat="1" applyFill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0" fillId="0" borderId="3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9" fontId="27" fillId="2" borderId="8" xfId="7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2" borderId="8" xfId="6" applyFont="1" applyFill="1" applyBorder="1" applyAlignment="1">
      <alignment horizontal="left" vertical="center" wrapText="1"/>
    </xf>
    <xf numFmtId="0" fontId="29" fillId="2" borderId="8" xfId="6" applyFont="1" applyFill="1" applyBorder="1" applyAlignment="1">
      <alignment horizontal="center" vertical="center"/>
    </xf>
    <xf numFmtId="9" fontId="29" fillId="2" borderId="8" xfId="7" applyFont="1" applyFill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27" fillId="2" borderId="12" xfId="6" applyFont="1" applyFill="1" applyBorder="1" applyAlignment="1">
      <alignment horizontal="center" vertical="center"/>
    </xf>
    <xf numFmtId="0" fontId="30" fillId="12" borderId="8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31" fillId="2" borderId="8" xfId="6" applyFont="1" applyFill="1" applyBorder="1" applyAlignment="1">
      <alignment horizontal="center" vertical="center" wrapText="1"/>
    </xf>
    <xf numFmtId="9" fontId="3" fillId="2" borderId="58" xfId="2" applyFont="1" applyFill="1" applyBorder="1" applyAlignment="1">
      <alignment horizontal="center" vertical="center"/>
    </xf>
    <xf numFmtId="1" fontId="3" fillId="2" borderId="58" xfId="3" applyNumberFormat="1" applyFont="1" applyFill="1" applyBorder="1" applyAlignment="1">
      <alignment horizontal="center" vertical="center"/>
    </xf>
    <xf numFmtId="170" fontId="3" fillId="2" borderId="58" xfId="1" applyNumberFormat="1" applyFont="1" applyFill="1" applyBorder="1" applyAlignment="1">
      <alignment horizontal="center" vertical="center"/>
    </xf>
    <xf numFmtId="2" fontId="0" fillId="2" borderId="58" xfId="4" applyNumberFormat="1" applyFont="1" applyFill="1" applyBorder="1" applyAlignment="1">
      <alignment horizontal="center" vertical="center"/>
    </xf>
    <xf numFmtId="170" fontId="0" fillId="2" borderId="76" xfId="1" applyNumberFormat="1" applyFont="1" applyFill="1" applyBorder="1" applyAlignment="1">
      <alignment horizontal="center" vertical="center"/>
    </xf>
    <xf numFmtId="170" fontId="0" fillId="2" borderId="63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166" fontId="0" fillId="2" borderId="15" xfId="4" applyNumberFormat="1" applyFont="1" applyFill="1" applyBorder="1" applyAlignment="1">
      <alignment horizontal="center" vertical="center"/>
    </xf>
    <xf numFmtId="166" fontId="0" fillId="2" borderId="22" xfId="4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9" fillId="9" borderId="32" xfId="0" applyFont="1" applyFill="1" applyBorder="1" applyAlignment="1">
      <alignment horizontal="center" vertical="center" wrapText="1"/>
    </xf>
    <xf numFmtId="0" fontId="19" fillId="9" borderId="3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171" fontId="14" fillId="0" borderId="33" xfId="0" applyNumberFormat="1" applyFont="1" applyBorder="1" applyAlignment="1">
      <alignment horizontal="center" vertical="center" wrapText="1"/>
    </xf>
    <xf numFmtId="171" fontId="14" fillId="0" borderId="30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/>
    </xf>
    <xf numFmtId="0" fontId="12" fillId="6" borderId="2" xfId="3" applyFont="1" applyFill="1" applyBorder="1" applyAlignment="1">
      <alignment horizontal="center" vertical="center"/>
    </xf>
    <xf numFmtId="167" fontId="12" fillId="6" borderId="62" xfId="1" applyNumberFormat="1" applyFont="1" applyFill="1" applyBorder="1" applyAlignment="1">
      <alignment horizontal="center" vertical="center"/>
    </xf>
    <xf numFmtId="167" fontId="12" fillId="6" borderId="63" xfId="1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167" fontId="4" fillId="9" borderId="1" xfId="1" applyNumberFormat="1" applyFont="1" applyFill="1" applyBorder="1" applyAlignment="1">
      <alignment horizontal="right" vertical="center"/>
    </xf>
    <xf numFmtId="167" fontId="4" fillId="9" borderId="4" xfId="1" applyNumberFormat="1" applyFont="1" applyFill="1" applyBorder="1" applyAlignment="1">
      <alignment horizontal="right" vertical="center"/>
    </xf>
    <xf numFmtId="167" fontId="4" fillId="9" borderId="2" xfId="1" applyNumberFormat="1" applyFont="1" applyFill="1" applyBorder="1" applyAlignment="1">
      <alignment horizontal="right" vertical="center"/>
    </xf>
    <xf numFmtId="165" fontId="19" fillId="9" borderId="1" xfId="0" applyNumberFormat="1" applyFont="1" applyFill="1" applyBorder="1" applyAlignment="1">
      <alignment horizontal="center" vertical="center" wrapText="1"/>
    </xf>
    <xf numFmtId="165" fontId="19" fillId="9" borderId="4" xfId="0" applyNumberFormat="1" applyFont="1" applyFill="1" applyBorder="1" applyAlignment="1">
      <alignment horizontal="center" vertical="center" wrapText="1"/>
    </xf>
    <xf numFmtId="165" fontId="19" fillId="9" borderId="2" xfId="0" applyNumberFormat="1" applyFont="1" applyFill="1" applyBorder="1" applyAlignment="1">
      <alignment horizontal="center" vertical="center" wrapText="1"/>
    </xf>
    <xf numFmtId="165" fontId="6" fillId="10" borderId="1" xfId="0" applyNumberFormat="1" applyFont="1" applyFill="1" applyBorder="1" applyAlignment="1">
      <alignment horizontal="center" vertical="center"/>
    </xf>
    <xf numFmtId="165" fontId="6" fillId="10" borderId="4" xfId="0" applyNumberFormat="1" applyFont="1" applyFill="1" applyBorder="1" applyAlignment="1">
      <alignment horizontal="center" vertical="center"/>
    </xf>
    <xf numFmtId="165" fontId="6" fillId="10" borderId="2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165" fontId="6" fillId="5" borderId="4" xfId="0" applyNumberFormat="1" applyFont="1" applyFill="1" applyBorder="1" applyAlignment="1">
      <alignment horizontal="center" vertical="center"/>
    </xf>
    <xf numFmtId="165" fontId="6" fillId="5" borderId="2" xfId="0" applyNumberFormat="1" applyFont="1" applyFill="1" applyBorder="1" applyAlignment="1">
      <alignment horizontal="center" vertical="center"/>
    </xf>
    <xf numFmtId="165" fontId="20" fillId="6" borderId="32" xfId="0" applyNumberFormat="1" applyFont="1" applyFill="1" applyBorder="1" applyAlignment="1">
      <alignment horizontal="center" vertical="center" wrapText="1"/>
    </xf>
    <xf numFmtId="165" fontId="20" fillId="6" borderId="33" xfId="0" applyNumberFormat="1" applyFont="1" applyFill="1" applyBorder="1" applyAlignment="1">
      <alignment horizontal="center" vertical="center" wrapText="1"/>
    </xf>
    <xf numFmtId="165" fontId="20" fillId="6" borderId="30" xfId="0" applyNumberFormat="1" applyFont="1" applyFill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167" fontId="5" fillId="2" borderId="1" xfId="1" applyNumberFormat="1" applyFont="1" applyFill="1" applyBorder="1" applyAlignment="1">
      <alignment horizontal="center" vertical="center"/>
    </xf>
    <xf numFmtId="167" fontId="5" fillId="2" borderId="2" xfId="1" applyNumberFormat="1" applyFont="1" applyFill="1" applyBorder="1" applyAlignment="1">
      <alignment horizontal="center" vertical="center"/>
    </xf>
    <xf numFmtId="167" fontId="5" fillId="2" borderId="32" xfId="1" applyNumberFormat="1" applyFont="1" applyFill="1" applyBorder="1" applyAlignment="1">
      <alignment horizontal="center" vertical="center"/>
    </xf>
    <xf numFmtId="167" fontId="5" fillId="2" borderId="30" xfId="1" applyNumberFormat="1" applyFont="1" applyFill="1" applyBorder="1" applyAlignment="1">
      <alignment horizontal="center" vertical="center"/>
    </xf>
    <xf numFmtId="0" fontId="14" fillId="0" borderId="32" xfId="0" applyFont="1" applyBorder="1" applyAlignment="1">
      <alignment horizontal="left" wrapText="1"/>
    </xf>
    <xf numFmtId="0" fontId="14" fillId="0" borderId="33" xfId="0" applyFont="1" applyBorder="1" applyAlignment="1">
      <alignment horizontal="left" wrapText="1"/>
    </xf>
    <xf numFmtId="0" fontId="14" fillId="0" borderId="30" xfId="0" applyFont="1" applyBorder="1" applyAlignment="1">
      <alignment horizontal="left" wrapText="1"/>
    </xf>
    <xf numFmtId="0" fontId="14" fillId="0" borderId="17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18" xfId="0" applyFont="1" applyBorder="1" applyAlignment="1">
      <alignment horizontal="left" wrapText="1"/>
    </xf>
    <xf numFmtId="0" fontId="14" fillId="0" borderId="14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4" fillId="0" borderId="22" xfId="0" applyFont="1" applyBorder="1" applyAlignment="1">
      <alignment horizontal="left" wrapText="1"/>
    </xf>
  </cellXfs>
  <cellStyles count="8">
    <cellStyle name="Comma [0]" xfId="4" builtinId="6"/>
    <cellStyle name="Currency" xfId="1" builtinId="4"/>
    <cellStyle name="Normal" xfId="0" builtinId="0"/>
    <cellStyle name="Normal 2" xfId="3" xr:uid="{00000000-0005-0000-0000-000003000000}"/>
    <cellStyle name="Note" xfId="6" builtinId="10"/>
    <cellStyle name="Note 2" xfId="5" xr:uid="{00000000-0005-0000-0000-000004000000}"/>
    <cellStyle name="Percent" xfId="2" builtinId="5"/>
    <cellStyle name="Percent 2" xfId="7" xr:uid="{C28B1A0E-76D6-47E0-A40F-961E2E1904F6}"/>
  </cellStyles>
  <dxfs count="0"/>
  <tableStyles count="0" defaultTableStyle="TableStyleMedium2" defaultPivotStyle="PivotStyleLight16"/>
  <colors>
    <mruColors>
      <color rgb="FFA50021"/>
      <color rgb="FFCC0000"/>
      <color rgb="FF09B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565727</xdr:colOff>
      <xdr:row>28</xdr:row>
      <xdr:rowOff>230909</xdr:rowOff>
    </xdr:from>
    <xdr:to>
      <xdr:col>10</xdr:col>
      <xdr:colOff>855926</xdr:colOff>
      <xdr:row>36</xdr:row>
      <xdr:rowOff>153625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96F7A1-F73D-1F0A-B02E-5710C5B49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6182" y="9328727"/>
          <a:ext cx="3546017" cy="2508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229306</xdr:rowOff>
    </xdr:from>
    <xdr:to>
      <xdr:col>3</xdr:col>
      <xdr:colOff>840699</xdr:colOff>
      <xdr:row>4</xdr:row>
      <xdr:rowOff>282222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03F2B7-BA0A-A4D9-B892-A4C6B0558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229306"/>
          <a:ext cx="3310143" cy="23106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gital%20Nexus\Downloads\0.001%20-%20IPS%20Format%20Sheet-%20GC+MEP.xlsx" TargetMode="External"/><Relationship Id="rId1" Type="http://schemas.openxmlformats.org/officeDocument/2006/relationships/externalLinkPath" Target="/Users/Digital%20Nexus/Downloads/0.001%20-%20IPS%20Format%20Sheet-%20GC+M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id Recap &amp; Summary"/>
      <sheetName val="Worksheet"/>
    </sheetNames>
    <sheetDataSet>
      <sheetData sheetId="0">
        <row r="41">
          <cell r="L41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S39"/>
  <sheetViews>
    <sheetView view="pageBreakPreview" zoomScale="38" zoomScaleNormal="85" zoomScaleSheetLayoutView="70" workbookViewId="0">
      <pane ySplit="1" topLeftCell="A2" activePane="bottomLeft" state="frozen"/>
      <selection pane="bottomLeft" activeCell="Q36" sqref="Q36"/>
    </sheetView>
  </sheetViews>
  <sheetFormatPr defaultColWidth="9.1796875" defaultRowHeight="14.5" x14ac:dyDescent="0.35"/>
  <cols>
    <col min="1" max="1" width="9.7265625" style="51" customWidth="1"/>
    <col min="2" max="2" width="15.26953125" style="52" customWidth="1"/>
    <col min="3" max="3" width="52.54296875" style="51" customWidth="1"/>
    <col min="4" max="4" width="15.81640625" style="51" customWidth="1"/>
    <col min="5" max="5" width="15.7265625" style="53" customWidth="1"/>
    <col min="6" max="6" width="14.7265625" style="53" customWidth="1"/>
    <col min="7" max="7" width="14.26953125" style="53" customWidth="1"/>
    <col min="8" max="8" width="16.81640625" style="53" customWidth="1"/>
    <col min="9" max="9" width="14.26953125" style="53" customWidth="1"/>
    <col min="10" max="11" width="15.453125" style="53" customWidth="1"/>
    <col min="12" max="13" width="19.1796875" style="53" customWidth="1"/>
    <col min="14" max="14" width="10.7265625" style="51" customWidth="1"/>
    <col min="15" max="16384" width="9.1796875" style="51"/>
  </cols>
  <sheetData>
    <row r="1" spans="1:17" ht="37.5" customHeight="1" thickBot="1" x14ac:dyDescent="0.4">
      <c r="A1" s="258" t="str">
        <f>Worksheet!E1</f>
        <v>QUANTA LEBORITIES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60"/>
    </row>
    <row r="2" spans="1:17" ht="15" thickBot="1" x14ac:dyDescent="0.4">
      <c r="A2" s="100"/>
      <c r="B2" s="95"/>
      <c r="C2" s="106"/>
      <c r="D2" s="95"/>
      <c r="E2" s="106"/>
      <c r="F2" s="95"/>
      <c r="G2" s="106"/>
      <c r="H2" s="95"/>
      <c r="I2" s="106"/>
      <c r="J2" s="95"/>
      <c r="K2" s="106"/>
      <c r="L2" s="95"/>
      <c r="M2" s="106"/>
      <c r="N2" s="100"/>
    </row>
    <row r="3" spans="1:17" ht="30" customHeight="1" thickBot="1" x14ac:dyDescent="0.4">
      <c r="A3" s="99"/>
      <c r="B3" s="268" t="s">
        <v>24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70"/>
      <c r="N3" s="99"/>
    </row>
    <row r="4" spans="1:17" ht="29.5" thickBot="1" x14ac:dyDescent="0.4">
      <c r="A4" s="99"/>
      <c r="B4" s="4" t="s">
        <v>51</v>
      </c>
      <c r="C4" s="5" t="s">
        <v>1</v>
      </c>
      <c r="D4" s="6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88</v>
      </c>
      <c r="K4" s="200" t="s">
        <v>69</v>
      </c>
      <c r="L4" s="47" t="s">
        <v>22</v>
      </c>
      <c r="M4" s="224" t="s">
        <v>68</v>
      </c>
      <c r="N4" s="99"/>
    </row>
    <row r="5" spans="1:17" ht="20.149999999999999" customHeight="1" x14ac:dyDescent="0.35">
      <c r="A5" s="102"/>
      <c r="B5" s="215"/>
      <c r="C5" s="216" t="str">
        <f>Worksheet!E8</f>
        <v>GENERAL REQUIREMENTS SUBGROUP WORK</v>
      </c>
      <c r="D5" s="217"/>
      <c r="E5" s="217"/>
      <c r="F5" s="218"/>
      <c r="G5" s="218"/>
      <c r="H5" s="218"/>
      <c r="I5" s="218"/>
      <c r="J5" s="218"/>
      <c r="K5" s="219"/>
      <c r="L5" s="219"/>
      <c r="M5" s="220"/>
      <c r="N5" s="102"/>
      <c r="O5" s="53"/>
      <c r="P5" s="53"/>
      <c r="Q5" s="53"/>
    </row>
    <row r="6" spans="1:17" ht="25.15" customHeight="1" x14ac:dyDescent="0.35">
      <c r="A6" s="100"/>
      <c r="B6" s="54" t="str">
        <f>Worksheet!D9</f>
        <v>01 00 00</v>
      </c>
      <c r="C6" s="55" t="str">
        <f>Worksheet!E9</f>
        <v>GENERAL REQUIREMENTS</v>
      </c>
      <c r="D6" s="154">
        <f>Worksheet!J$16</f>
        <v>0</v>
      </c>
      <c r="E6" s="154">
        <f>Worksheet!M$16</f>
        <v>0</v>
      </c>
      <c r="F6" s="155">
        <f>D6*$D$16</f>
        <v>0</v>
      </c>
      <c r="G6" s="155">
        <f>E6*$D$19</f>
        <v>0</v>
      </c>
      <c r="H6" s="155">
        <f t="shared" ref="H6:H8" si="0">D6+E6+F6+G6</f>
        <v>0</v>
      </c>
      <c r="I6" s="155">
        <f>H6*$D$21</f>
        <v>0</v>
      </c>
      <c r="J6" s="155">
        <f>H6*$D$22</f>
        <v>0</v>
      </c>
      <c r="K6" s="201">
        <f>SUM(E$24:E$36)+E$17+(E$17*(D$21+D$22))</f>
        <v>0</v>
      </c>
      <c r="L6" s="156">
        <f>H6+I6+J6+K6</f>
        <v>0</v>
      </c>
      <c r="M6" s="225">
        <f>L6/J$27</f>
        <v>0</v>
      </c>
      <c r="N6" s="100"/>
      <c r="O6" s="92" t="str">
        <f t="shared" ref="O6:O11" si="1">IF(M6=0,"",(M6/M$12))</f>
        <v/>
      </c>
      <c r="P6" s="53"/>
      <c r="Q6" s="53"/>
    </row>
    <row r="7" spans="1:17" ht="20.149999999999999" customHeight="1" x14ac:dyDescent="0.35">
      <c r="A7" s="99"/>
      <c r="B7" s="215"/>
      <c r="C7" s="216" t="e">
        <f>Worksheet!#REF!</f>
        <v>#REF!</v>
      </c>
      <c r="D7" s="217"/>
      <c r="E7" s="217"/>
      <c r="F7" s="218"/>
      <c r="G7" s="218"/>
      <c r="H7" s="218"/>
      <c r="I7" s="218"/>
      <c r="J7" s="218"/>
      <c r="K7" s="219"/>
      <c r="L7" s="219"/>
      <c r="M7" s="220"/>
      <c r="N7" s="99"/>
      <c r="O7" s="92" t="str">
        <f t="shared" si="1"/>
        <v/>
      </c>
      <c r="P7" s="53"/>
      <c r="Q7" s="53"/>
    </row>
    <row r="8" spans="1:17" ht="25.15" customHeight="1" x14ac:dyDescent="0.35">
      <c r="A8" s="99"/>
      <c r="B8" s="54" t="str">
        <f>Worksheet!D18</f>
        <v>02 00 00</v>
      </c>
      <c r="C8" s="55" t="str">
        <f>Worksheet!E18</f>
        <v>EXISTING CONDITIONS/ DEMOLITION</v>
      </c>
      <c r="D8" s="154">
        <f>Worksheet!J23</f>
        <v>0</v>
      </c>
      <c r="E8" s="154">
        <f>Worksheet!M23</f>
        <v>0</v>
      </c>
      <c r="F8" s="155">
        <f>D8*$D$16</f>
        <v>0</v>
      </c>
      <c r="G8" s="155">
        <f>E8*$D$19</f>
        <v>0</v>
      </c>
      <c r="H8" s="155">
        <f t="shared" si="0"/>
        <v>0</v>
      </c>
      <c r="I8" s="155">
        <f>H8*$D$21</f>
        <v>0</v>
      </c>
      <c r="J8" s="155">
        <f>H8*$D$22</f>
        <v>0</v>
      </c>
      <c r="K8" s="201">
        <v>0</v>
      </c>
      <c r="L8" s="156">
        <f t="shared" ref="L8:L10" si="2">H8+I8+J8+K8</f>
        <v>0</v>
      </c>
      <c r="M8" s="226">
        <f>L8/J$27</f>
        <v>0</v>
      </c>
      <c r="N8" s="99"/>
      <c r="O8" s="92" t="str">
        <f t="shared" si="1"/>
        <v/>
      </c>
      <c r="P8" s="53"/>
      <c r="Q8" s="53"/>
    </row>
    <row r="9" spans="1:17" ht="20.149999999999999" customHeight="1" x14ac:dyDescent="0.35">
      <c r="A9" s="102"/>
      <c r="B9" s="215"/>
      <c r="C9" s="216" t="str">
        <f>Worksheet!E24</f>
        <v>FACILITY SERVICES SUBGROUP WORK</v>
      </c>
      <c r="D9" s="217"/>
      <c r="E9" s="217"/>
      <c r="F9" s="218"/>
      <c r="G9" s="218"/>
      <c r="H9" s="218"/>
      <c r="I9" s="218"/>
      <c r="J9" s="218"/>
      <c r="K9" s="219"/>
      <c r="L9" s="219"/>
      <c r="M9" s="220"/>
      <c r="N9" s="102"/>
      <c r="O9" s="92" t="str">
        <f t="shared" si="1"/>
        <v/>
      </c>
      <c r="P9" s="53"/>
      <c r="Q9" s="53"/>
    </row>
    <row r="10" spans="1:17" ht="25.15" customHeight="1" x14ac:dyDescent="0.35">
      <c r="A10" s="99"/>
      <c r="B10" s="54" t="str">
        <f>Worksheet!D25</f>
        <v>23 00 00</v>
      </c>
      <c r="C10" s="55" t="str">
        <f>Worksheet!E25</f>
        <v>HEATING, VENTILATING &amp; AIR- CONDITIOINING</v>
      </c>
      <c r="D10" s="154">
        <f>Worksheet!J$94</f>
        <v>0</v>
      </c>
      <c r="E10" s="154">
        <f>Worksheet!M$94</f>
        <v>0</v>
      </c>
      <c r="F10" s="155">
        <f>D10*$D$16</f>
        <v>0</v>
      </c>
      <c r="G10" s="155">
        <f>E10*$D$19</f>
        <v>0</v>
      </c>
      <c r="H10" s="155">
        <f t="shared" ref="H10" si="3">D10+E10+F10+G10</f>
        <v>0</v>
      </c>
      <c r="I10" s="155">
        <f>H10*$D$21</f>
        <v>0</v>
      </c>
      <c r="J10" s="155">
        <f>H10*$D$22</f>
        <v>0</v>
      </c>
      <c r="K10" s="201">
        <v>0</v>
      </c>
      <c r="L10" s="156">
        <f t="shared" si="2"/>
        <v>0</v>
      </c>
      <c r="M10" s="226">
        <f>L10/J$27</f>
        <v>0</v>
      </c>
      <c r="N10" s="99"/>
      <c r="O10" s="92" t="str">
        <f t="shared" si="1"/>
        <v/>
      </c>
      <c r="P10" s="53"/>
      <c r="Q10" s="53"/>
    </row>
    <row r="11" spans="1:17" ht="20.149999999999999" customHeight="1" x14ac:dyDescent="0.35">
      <c r="A11" s="100"/>
      <c r="B11" s="56"/>
      <c r="C11" s="55"/>
      <c r="D11" s="154"/>
      <c r="E11" s="155"/>
      <c r="F11" s="155"/>
      <c r="G11" s="155"/>
      <c r="H11" s="155"/>
      <c r="I11" s="155"/>
      <c r="J11" s="155"/>
      <c r="K11" s="155"/>
      <c r="L11" s="156"/>
      <c r="M11" s="157"/>
      <c r="N11" s="100"/>
      <c r="O11" s="92" t="str">
        <f t="shared" si="1"/>
        <v/>
      </c>
      <c r="P11" s="53"/>
      <c r="Q11" s="53"/>
    </row>
    <row r="12" spans="1:17" ht="25.15" customHeight="1" thickBot="1" x14ac:dyDescent="0.4">
      <c r="A12" s="99"/>
      <c r="B12" s="212"/>
      <c r="C12" s="213" t="s">
        <v>23</v>
      </c>
      <c r="D12" s="214">
        <f t="shared" ref="D12:M12" si="4">SUM(D6:D11)</f>
        <v>0</v>
      </c>
      <c r="E12" s="214">
        <f t="shared" si="4"/>
        <v>0</v>
      </c>
      <c r="F12" s="214">
        <f t="shared" si="4"/>
        <v>0</v>
      </c>
      <c r="G12" s="214">
        <f t="shared" si="4"/>
        <v>0</v>
      </c>
      <c r="H12" s="214">
        <f t="shared" si="4"/>
        <v>0</v>
      </c>
      <c r="I12" s="214">
        <f t="shared" si="4"/>
        <v>0</v>
      </c>
      <c r="J12" s="214">
        <f t="shared" si="4"/>
        <v>0</v>
      </c>
      <c r="K12" s="210">
        <f t="shared" si="4"/>
        <v>0</v>
      </c>
      <c r="L12" s="221">
        <f t="shared" si="4"/>
        <v>0</v>
      </c>
      <c r="M12" s="227">
        <f t="shared" si="4"/>
        <v>0</v>
      </c>
      <c r="N12" s="99"/>
      <c r="O12" s="92" t="str">
        <f>IF(M12=0,"",(SUM(O6:O11)))</f>
        <v/>
      </c>
      <c r="P12" s="53"/>
      <c r="Q12" s="53"/>
    </row>
    <row r="13" spans="1:17" ht="25.15" customHeight="1" thickBot="1" x14ac:dyDescent="0.4">
      <c r="A13" s="106"/>
      <c r="B13" s="51"/>
      <c r="C13" s="209"/>
      <c r="E13" s="209"/>
      <c r="F13" s="51"/>
      <c r="G13" s="209"/>
      <c r="H13" s="51"/>
      <c r="I13" s="209"/>
      <c r="J13" s="51"/>
      <c r="K13" s="209"/>
      <c r="L13" s="51"/>
      <c r="M13" s="209"/>
      <c r="N13" s="102"/>
    </row>
    <row r="14" spans="1:17" ht="30" customHeight="1" thickBot="1" x14ac:dyDescent="0.4">
      <c r="A14" s="100"/>
      <c r="B14" s="264" t="s">
        <v>15</v>
      </c>
      <c r="C14" s="265"/>
      <c r="D14" s="265"/>
      <c r="E14" s="266"/>
      <c r="F14" s="99"/>
      <c r="G14" s="264" t="s">
        <v>41</v>
      </c>
      <c r="H14" s="265"/>
      <c r="I14" s="265"/>
      <c r="J14" s="265"/>
      <c r="K14" s="265"/>
      <c r="L14" s="266"/>
      <c r="M14" s="100"/>
      <c r="N14" s="100"/>
    </row>
    <row r="15" spans="1:17" ht="25.15" customHeight="1" thickBot="1" x14ac:dyDescent="0.4">
      <c r="A15" s="99"/>
      <c r="B15" s="59">
        <v>1</v>
      </c>
      <c r="C15" s="40" t="s">
        <v>25</v>
      </c>
      <c r="D15" s="8"/>
      <c r="E15" s="158">
        <f>D12</f>
        <v>0</v>
      </c>
      <c r="F15" s="103"/>
      <c r="G15" s="54">
        <v>1</v>
      </c>
      <c r="H15" s="267" t="s">
        <v>39</v>
      </c>
      <c r="I15" s="267"/>
      <c r="J15" s="267"/>
      <c r="K15" s="60"/>
      <c r="L15" s="15">
        <f>Worksheet!P$96</f>
        <v>0</v>
      </c>
      <c r="M15" s="99"/>
      <c r="N15" s="99"/>
    </row>
    <row r="16" spans="1:17" ht="25.15" customHeight="1" thickBot="1" x14ac:dyDescent="0.4">
      <c r="A16" s="99"/>
      <c r="B16" s="56"/>
      <c r="C16" s="61" t="s">
        <v>27</v>
      </c>
      <c r="D16" s="202"/>
      <c r="E16" s="159">
        <f>E15*D16</f>
        <v>0</v>
      </c>
      <c r="F16" s="98"/>
      <c r="G16" s="56">
        <v>2</v>
      </c>
      <c r="H16" s="272" t="s">
        <v>40</v>
      </c>
      <c r="I16" s="272"/>
      <c r="J16" s="272"/>
      <c r="K16" s="62"/>
      <c r="L16" s="21">
        <f>L15/8</f>
        <v>0</v>
      </c>
      <c r="M16" s="99"/>
      <c r="N16" s="99"/>
    </row>
    <row r="17" spans="1:19" ht="25.15" customHeight="1" x14ac:dyDescent="0.35">
      <c r="A17" s="102"/>
      <c r="B17" s="56"/>
      <c r="C17" s="63" t="s">
        <v>32</v>
      </c>
      <c r="D17" s="11"/>
      <c r="E17" s="203"/>
      <c r="F17" s="97"/>
      <c r="G17" s="56">
        <v>3</v>
      </c>
      <c r="H17" s="272" t="s">
        <v>35</v>
      </c>
      <c r="I17" s="272"/>
      <c r="J17" s="272"/>
      <c r="K17" s="62"/>
      <c r="L17" s="14">
        <f>J18+J19+J20</f>
        <v>5</v>
      </c>
      <c r="M17" s="102"/>
      <c r="N17" s="102"/>
    </row>
    <row r="18" spans="1:19" ht="25.15" customHeight="1" thickBot="1" x14ac:dyDescent="0.4">
      <c r="A18" s="100"/>
      <c r="B18" s="56">
        <v>2</v>
      </c>
      <c r="C18" s="41" t="s">
        <v>26</v>
      </c>
      <c r="D18" s="9"/>
      <c r="E18" s="160">
        <f>E12</f>
        <v>0</v>
      </c>
      <c r="F18" s="103"/>
      <c r="G18" s="56">
        <v>4</v>
      </c>
      <c r="H18" s="272" t="s">
        <v>44</v>
      </c>
      <c r="I18" s="272"/>
      <c r="J18" s="64">
        <v>3</v>
      </c>
      <c r="K18" s="65"/>
      <c r="L18" s="66"/>
      <c r="M18" s="100"/>
      <c r="N18" s="100"/>
      <c r="O18" s="53"/>
      <c r="P18" s="53"/>
      <c r="Q18" s="53"/>
    </row>
    <row r="19" spans="1:19" ht="25.15" customHeight="1" thickBot="1" x14ac:dyDescent="0.4">
      <c r="A19" s="99"/>
      <c r="B19" s="56"/>
      <c r="C19" s="61" t="s">
        <v>19</v>
      </c>
      <c r="D19" s="202"/>
      <c r="E19" s="159">
        <f>E18*D19</f>
        <v>0</v>
      </c>
      <c r="F19" s="103"/>
      <c r="G19" s="56">
        <v>5</v>
      </c>
      <c r="H19" s="272" t="s">
        <v>37</v>
      </c>
      <c r="I19" s="272"/>
      <c r="J19" s="64">
        <v>1</v>
      </c>
      <c r="K19" s="65"/>
      <c r="L19" s="66"/>
      <c r="M19" s="99"/>
      <c r="N19" s="99"/>
      <c r="O19" s="53"/>
      <c r="P19" s="53"/>
      <c r="Q19" s="53"/>
    </row>
    <row r="20" spans="1:19" ht="25.15" customHeight="1" thickBot="1" x14ac:dyDescent="0.4">
      <c r="A20" s="99"/>
      <c r="B20" s="56">
        <v>3</v>
      </c>
      <c r="C20" s="41" t="s">
        <v>20</v>
      </c>
      <c r="D20" s="9"/>
      <c r="E20" s="160">
        <f>SUM(E15:E19)</f>
        <v>0</v>
      </c>
      <c r="F20" s="98"/>
      <c r="G20" s="56">
        <v>6</v>
      </c>
      <c r="H20" s="272" t="s">
        <v>38</v>
      </c>
      <c r="I20" s="272"/>
      <c r="J20" s="64">
        <v>1</v>
      </c>
      <c r="K20" s="65"/>
      <c r="L20" s="66"/>
      <c r="M20" s="99"/>
      <c r="N20" s="99"/>
      <c r="O20" s="53"/>
      <c r="P20" s="53"/>
      <c r="Q20" s="53"/>
    </row>
    <row r="21" spans="1:19" ht="25.15" customHeight="1" thickBot="1" x14ac:dyDescent="0.4">
      <c r="A21" s="102"/>
      <c r="B21" s="56"/>
      <c r="C21" s="61" t="s">
        <v>28</v>
      </c>
      <c r="D21" s="17">
        <v>0.1</v>
      </c>
      <c r="E21" s="159">
        <f>E$20*D$21</f>
        <v>0</v>
      </c>
      <c r="F21" s="97"/>
      <c r="G21" s="56">
        <v>7</v>
      </c>
      <c r="H21" s="272" t="s">
        <v>14</v>
      </c>
      <c r="I21" s="272"/>
      <c r="J21" s="272"/>
      <c r="K21" s="62"/>
      <c r="L21" s="66">
        <f>(L18*J18/L17)+(L19*J19/L17)+(L20*J20/L17)</f>
        <v>0</v>
      </c>
      <c r="M21" s="102"/>
      <c r="N21" s="102"/>
      <c r="O21" s="53"/>
      <c r="P21" s="53"/>
      <c r="Q21" s="53"/>
    </row>
    <row r="22" spans="1:19" ht="25.15" customHeight="1" thickBot="1" x14ac:dyDescent="0.4">
      <c r="A22" s="100"/>
      <c r="B22" s="56"/>
      <c r="C22" s="61" t="s">
        <v>33</v>
      </c>
      <c r="D22" s="17">
        <v>0.1</v>
      </c>
      <c r="E22" s="159">
        <f>E$20*D$22</f>
        <v>0</v>
      </c>
      <c r="F22" s="103"/>
      <c r="G22" s="57">
        <v>8</v>
      </c>
      <c r="H22" s="271" t="s">
        <v>93</v>
      </c>
      <c r="I22" s="271"/>
      <c r="J22" s="271"/>
      <c r="K22" s="67"/>
      <c r="L22" s="205">
        <f>L21</f>
        <v>0</v>
      </c>
      <c r="M22" s="100"/>
      <c r="N22" s="100"/>
      <c r="O22" s="53"/>
      <c r="P22" s="53"/>
      <c r="Q22" s="53"/>
    </row>
    <row r="23" spans="1:19" ht="25.15" customHeight="1" thickBot="1" x14ac:dyDescent="0.4">
      <c r="A23" s="99"/>
      <c r="B23" s="56">
        <v>4</v>
      </c>
      <c r="C23" s="41" t="s">
        <v>85</v>
      </c>
      <c r="D23" s="10"/>
      <c r="E23" s="160">
        <f>SUM(E20:E22)</f>
        <v>0</v>
      </c>
      <c r="F23" s="102"/>
      <c r="G23" s="106"/>
      <c r="H23" s="93"/>
      <c r="I23" s="106"/>
      <c r="J23" s="93"/>
      <c r="K23" s="106"/>
      <c r="L23" s="93"/>
      <c r="M23" s="99"/>
      <c r="N23" s="99"/>
      <c r="P23" s="53"/>
      <c r="Q23" s="53"/>
    </row>
    <row r="24" spans="1:19" ht="25.15" customHeight="1" thickBot="1" x14ac:dyDescent="0.4">
      <c r="A24" s="99"/>
      <c r="B24" s="56"/>
      <c r="C24" s="61" t="s">
        <v>52</v>
      </c>
      <c r="D24" s="202"/>
      <c r="E24" s="159">
        <f>D24*E23</f>
        <v>0</v>
      </c>
      <c r="F24" s="100"/>
      <c r="G24" s="206"/>
      <c r="H24" s="261" t="s">
        <v>103</v>
      </c>
      <c r="I24" s="262"/>
      <c r="J24" s="262"/>
      <c r="K24" s="262"/>
      <c r="L24" s="263"/>
      <c r="M24" s="99"/>
      <c r="N24" s="99"/>
      <c r="P24" s="53"/>
      <c r="Q24" s="53"/>
    </row>
    <row r="25" spans="1:19" ht="25.15" customHeight="1" thickBot="1" x14ac:dyDescent="0.4">
      <c r="A25" s="102"/>
      <c r="B25" s="56"/>
      <c r="C25" s="63" t="s">
        <v>53</v>
      </c>
      <c r="D25" s="12"/>
      <c r="E25" s="204">
        <v>0</v>
      </c>
      <c r="F25" s="99"/>
      <c r="G25" s="199"/>
      <c r="H25" s="261" t="s">
        <v>98</v>
      </c>
      <c r="I25" s="262"/>
      <c r="J25" s="262"/>
      <c r="K25" s="262"/>
      <c r="L25" s="263"/>
      <c r="M25" s="102"/>
      <c r="N25" s="102"/>
      <c r="P25" s="53"/>
      <c r="Q25" s="53"/>
    </row>
    <row r="26" spans="1:19" ht="31" customHeight="1" thickBot="1" x14ac:dyDescent="0.4">
      <c r="A26" s="100"/>
      <c r="B26" s="56"/>
      <c r="C26" s="68" t="s">
        <v>54</v>
      </c>
      <c r="D26" s="12"/>
      <c r="E26" s="204">
        <v>0</v>
      </c>
      <c r="F26" s="99"/>
      <c r="G26" s="103"/>
      <c r="H26" s="103"/>
      <c r="J26" s="100"/>
      <c r="L26" s="99"/>
      <c r="M26" s="99"/>
      <c r="N26" s="99"/>
      <c r="Q26" s="53"/>
      <c r="R26" s="53"/>
      <c r="S26" s="53"/>
    </row>
    <row r="27" spans="1:19" ht="31" customHeight="1" thickBot="1" x14ac:dyDescent="0.4">
      <c r="A27" s="99"/>
      <c r="B27" s="56"/>
      <c r="C27" s="63" t="s">
        <v>55</v>
      </c>
      <c r="D27" s="12"/>
      <c r="E27" s="204">
        <v>0</v>
      </c>
      <c r="F27" s="102"/>
      <c r="G27" s="98"/>
      <c r="H27" s="103"/>
      <c r="I27" s="228" t="s">
        <v>99</v>
      </c>
      <c r="J27" s="229">
        <v>100</v>
      </c>
      <c r="K27" s="230" t="s">
        <v>66</v>
      </c>
      <c r="L27" s="99"/>
      <c r="M27" s="99"/>
      <c r="N27" s="99"/>
      <c r="Q27" s="53"/>
      <c r="R27" s="53"/>
      <c r="S27" s="53"/>
    </row>
    <row r="28" spans="1:19" ht="25.15" customHeight="1" thickBot="1" x14ac:dyDescent="0.4">
      <c r="A28" s="99"/>
      <c r="B28" s="56"/>
      <c r="C28" s="63" t="s">
        <v>56</v>
      </c>
      <c r="D28" s="12"/>
      <c r="E28" s="204">
        <v>0</v>
      </c>
      <c r="F28" s="100"/>
      <c r="G28" s="97"/>
      <c r="H28" s="106"/>
      <c r="I28" s="228" t="s">
        <v>94</v>
      </c>
      <c r="J28" s="229">
        <v>100</v>
      </c>
      <c r="K28" s="230" t="s">
        <v>66</v>
      </c>
      <c r="L28" s="102"/>
      <c r="M28" s="99"/>
      <c r="N28" s="99"/>
      <c r="P28" s="53"/>
      <c r="Q28" s="53"/>
    </row>
    <row r="29" spans="1:19" ht="25.15" customHeight="1" x14ac:dyDescent="0.35">
      <c r="A29" s="102"/>
      <c r="B29" s="56"/>
      <c r="C29" s="63" t="s">
        <v>57</v>
      </c>
      <c r="D29" s="12"/>
      <c r="E29" s="204">
        <v>0</v>
      </c>
      <c r="F29" s="99"/>
      <c r="G29" s="99"/>
      <c r="H29" s="106"/>
      <c r="I29" s="93"/>
      <c r="J29" s="100"/>
      <c r="K29" s="99"/>
      <c r="L29" s="100"/>
      <c r="M29" s="102"/>
      <c r="N29" s="102"/>
      <c r="P29" s="53"/>
      <c r="Q29" s="53"/>
    </row>
    <row r="30" spans="1:19" ht="25.15" customHeight="1" x14ac:dyDescent="0.35">
      <c r="A30" s="100"/>
      <c r="B30" s="56"/>
      <c r="C30" s="63" t="s">
        <v>58</v>
      </c>
      <c r="D30" s="12"/>
      <c r="E30" s="204">
        <v>0</v>
      </c>
      <c r="F30" s="103"/>
      <c r="G30" s="99"/>
      <c r="H30" s="99"/>
      <c r="I30" s="96"/>
      <c r="J30" s="99"/>
      <c r="K30" s="100"/>
      <c r="L30" s="99"/>
      <c r="M30" s="99"/>
      <c r="N30" s="100"/>
      <c r="P30" s="53"/>
      <c r="Q30" s="53"/>
    </row>
    <row r="31" spans="1:19" ht="25.15" customHeight="1" x14ac:dyDescent="0.35">
      <c r="A31" s="99"/>
      <c r="B31" s="56"/>
      <c r="C31" s="63" t="s">
        <v>59</v>
      </c>
      <c r="D31" s="12"/>
      <c r="E31" s="204">
        <v>0</v>
      </c>
      <c r="F31" s="103"/>
      <c r="G31" s="102"/>
      <c r="H31" s="95"/>
      <c r="I31" s="106"/>
      <c r="J31" s="93"/>
      <c r="K31" s="99"/>
      <c r="L31" s="99"/>
      <c r="M31" s="99"/>
      <c r="N31" s="99"/>
      <c r="P31" s="53"/>
      <c r="Q31" s="53"/>
    </row>
    <row r="32" spans="1:19" ht="25.15" customHeight="1" x14ac:dyDescent="0.35">
      <c r="A32" s="99"/>
      <c r="B32" s="56"/>
      <c r="C32" s="63" t="s">
        <v>29</v>
      </c>
      <c r="D32" s="12"/>
      <c r="E32" s="204">
        <v>0</v>
      </c>
      <c r="F32" s="98"/>
      <c r="G32" s="100"/>
      <c r="H32" s="100"/>
      <c r="I32" s="104"/>
      <c r="J32" s="99"/>
      <c r="K32" s="99"/>
      <c r="L32" s="102"/>
      <c r="M32" s="99"/>
      <c r="N32" s="99"/>
      <c r="P32" s="53"/>
      <c r="Q32" s="53"/>
    </row>
    <row r="33" spans="1:17" ht="25.15" customHeight="1" x14ac:dyDescent="0.35">
      <c r="A33" s="102"/>
      <c r="B33" s="56"/>
      <c r="C33" s="63" t="s">
        <v>36</v>
      </c>
      <c r="D33" s="12"/>
      <c r="E33" s="204">
        <v>0</v>
      </c>
      <c r="F33" s="97"/>
      <c r="G33" s="99"/>
      <c r="H33" s="99"/>
      <c r="I33" s="105"/>
      <c r="J33" s="100"/>
      <c r="K33" s="99"/>
      <c r="L33" s="102"/>
      <c r="M33" s="99"/>
      <c r="N33" s="102"/>
      <c r="P33" s="53"/>
      <c r="Q33" s="53"/>
    </row>
    <row r="34" spans="1:17" ht="25.15" customHeight="1" x14ac:dyDescent="0.35">
      <c r="A34" s="100"/>
      <c r="B34" s="56"/>
      <c r="C34" s="63" t="s">
        <v>30</v>
      </c>
      <c r="D34" s="13"/>
      <c r="E34" s="204">
        <v>0</v>
      </c>
      <c r="F34" s="103"/>
      <c r="G34" s="99"/>
      <c r="H34" s="99"/>
      <c r="I34" s="100"/>
      <c r="J34" s="101"/>
      <c r="K34" s="99"/>
      <c r="L34" s="102"/>
      <c r="M34" s="99"/>
      <c r="N34" s="97"/>
      <c r="P34" s="53"/>
      <c r="Q34" s="53"/>
    </row>
    <row r="35" spans="1:17" ht="25.15" customHeight="1" x14ac:dyDescent="0.35">
      <c r="A35" s="99"/>
      <c r="B35" s="56"/>
      <c r="C35" s="207" t="s">
        <v>31</v>
      </c>
      <c r="D35" s="208"/>
      <c r="E35" s="232">
        <f>D35*E23</f>
        <v>0</v>
      </c>
      <c r="F35" s="103"/>
      <c r="G35" s="102"/>
      <c r="H35" s="102"/>
      <c r="I35" s="99"/>
      <c r="J35" s="101"/>
      <c r="K35" s="99"/>
      <c r="L35" s="102"/>
      <c r="M35" s="99"/>
      <c r="N35" s="103"/>
      <c r="O35" s="53"/>
      <c r="P35" s="53"/>
      <c r="Q35" s="53"/>
    </row>
    <row r="36" spans="1:17" ht="25.15" customHeight="1" thickBot="1" x14ac:dyDescent="0.4">
      <c r="A36" s="99"/>
      <c r="B36" s="57"/>
      <c r="C36" s="58"/>
      <c r="D36" s="107"/>
      <c r="E36" s="161"/>
      <c r="F36" s="98"/>
      <c r="G36" s="100"/>
      <c r="H36" s="100"/>
      <c r="I36" s="99"/>
      <c r="J36" s="94"/>
      <c r="K36" s="99"/>
      <c r="L36" s="102"/>
      <c r="M36" s="99"/>
      <c r="N36" s="103"/>
      <c r="O36" s="53"/>
      <c r="P36" s="53"/>
      <c r="Q36" s="53"/>
    </row>
    <row r="37" spans="1:17" ht="25.15" customHeight="1" thickBot="1" x14ac:dyDescent="0.4">
      <c r="A37" s="102"/>
      <c r="B37" s="69">
        <v>5</v>
      </c>
      <c r="C37" s="42" t="s">
        <v>34</v>
      </c>
      <c r="D37" s="16"/>
      <c r="E37" s="162">
        <f>SUM(E23:E36)</f>
        <v>0</v>
      </c>
      <c r="F37" s="100"/>
      <c r="G37" s="99"/>
      <c r="H37" s="99"/>
      <c r="I37" s="102"/>
      <c r="J37" s="95"/>
      <c r="K37" s="99"/>
      <c r="L37" s="102"/>
      <c r="M37" s="99"/>
      <c r="N37" s="98"/>
      <c r="O37" s="53"/>
      <c r="P37" s="53"/>
      <c r="Q37" s="53"/>
    </row>
    <row r="38" spans="1:17" x14ac:dyDescent="0.35">
      <c r="A38" s="100"/>
      <c r="B38" s="100"/>
      <c r="C38" s="100"/>
      <c r="D38" s="100"/>
      <c r="E38" s="100"/>
      <c r="F38" s="99"/>
      <c r="G38" s="99"/>
      <c r="H38" s="99"/>
      <c r="I38" s="100"/>
      <c r="J38" s="99"/>
      <c r="K38" s="99"/>
      <c r="L38" s="102"/>
      <c r="M38" s="99"/>
      <c r="N38" s="100"/>
    </row>
    <row r="39" spans="1:17" x14ac:dyDescent="0.35">
      <c r="A39" s="99"/>
      <c r="B39" s="99"/>
      <c r="C39" s="99"/>
      <c r="D39" s="99"/>
      <c r="E39" s="99"/>
      <c r="F39" s="99"/>
      <c r="G39" s="102"/>
      <c r="H39" s="102"/>
      <c r="I39" s="99"/>
      <c r="J39" s="99"/>
      <c r="K39" s="100"/>
      <c r="L39" s="99"/>
      <c r="M39" s="100"/>
      <c r="N39" s="99"/>
    </row>
  </sheetData>
  <mergeCells count="14">
    <mergeCell ref="A1:N1"/>
    <mergeCell ref="H25:L25"/>
    <mergeCell ref="B14:E14"/>
    <mergeCell ref="G14:L14"/>
    <mergeCell ref="H15:J15"/>
    <mergeCell ref="B3:M3"/>
    <mergeCell ref="H24:L24"/>
    <mergeCell ref="H22:J22"/>
    <mergeCell ref="H16:J16"/>
    <mergeCell ref="H17:J17"/>
    <mergeCell ref="H21:J21"/>
    <mergeCell ref="H18:I18"/>
    <mergeCell ref="H19:I19"/>
    <mergeCell ref="H20:I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orientation="landscape" r:id="rId1"/>
  <ignoredErrors>
    <ignoredError sqref="E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50021"/>
    <pageSetUpPr fitToPage="1"/>
  </sheetPr>
  <dimension ref="A1:R107"/>
  <sheetViews>
    <sheetView view="pageBreakPreview" zoomScale="36" zoomScaleNormal="70" zoomScaleSheetLayoutView="70" workbookViewId="0">
      <selection activeCell="W15" sqref="W15"/>
    </sheetView>
  </sheetViews>
  <sheetFormatPr defaultColWidth="8.81640625" defaultRowHeight="14.5" x14ac:dyDescent="0.35"/>
  <cols>
    <col min="1" max="1" width="6.26953125" style="51" customWidth="1"/>
    <col min="2" max="3" width="15.7265625" style="51" customWidth="1"/>
    <col min="4" max="4" width="13.7265625" style="76" customWidth="1"/>
    <col min="5" max="5" width="82.7265625" style="77" customWidth="1"/>
    <col min="6" max="6" width="15.7265625" style="78" customWidth="1"/>
    <col min="7" max="8" width="15.7265625" style="52" customWidth="1"/>
    <col min="9" max="9" width="15.7265625" style="78" customWidth="1"/>
    <col min="10" max="12" width="15.7265625" style="79" customWidth="1"/>
    <col min="13" max="14" width="15.7265625" style="38" customWidth="1"/>
    <col min="15" max="15" width="15.7265625" style="79" customWidth="1"/>
    <col min="16" max="16" width="15.7265625" style="39" customWidth="1"/>
    <col min="17" max="17" width="15.7265625" style="3" customWidth="1"/>
    <col min="18" max="18" width="15.7265625" style="51" customWidth="1"/>
    <col min="19" max="19" width="8.81640625" style="51"/>
    <col min="20" max="20" width="14.54296875" style="51" bestFit="1" customWidth="1"/>
    <col min="21" max="16384" width="8.81640625" style="51"/>
  </cols>
  <sheetData>
    <row r="1" spans="1:18" ht="45" customHeight="1" thickBot="1" x14ac:dyDescent="0.4">
      <c r="A1" s="315"/>
      <c r="B1" s="316"/>
      <c r="C1" s="316"/>
      <c r="D1" s="317"/>
      <c r="E1" s="281" t="s">
        <v>244</v>
      </c>
      <c r="F1" s="282"/>
      <c r="G1" s="282"/>
      <c r="H1" s="282"/>
      <c r="I1" s="282"/>
      <c r="J1" s="282"/>
      <c r="K1" s="282"/>
      <c r="L1" s="283"/>
      <c r="M1" s="279" t="s">
        <v>76</v>
      </c>
      <c r="N1" s="280"/>
      <c r="O1" s="297">
        <f>SUM(R$98+R$99)+('Bid Recap &amp; Summary'!E$16+'Bid Recap &amp; Summary'!E$17+'Bid Recap &amp; Summary'!E$19)</f>
        <v>0</v>
      </c>
      <c r="P1" s="298"/>
      <c r="Q1" s="298"/>
      <c r="R1" s="299"/>
    </row>
    <row r="2" spans="1:18" ht="45" customHeight="1" thickBot="1" x14ac:dyDescent="0.4">
      <c r="A2" s="318"/>
      <c r="B2" s="319"/>
      <c r="C2" s="319"/>
      <c r="D2" s="320"/>
      <c r="E2" s="277" t="s">
        <v>245</v>
      </c>
      <c r="F2" s="278"/>
      <c r="G2" s="278"/>
      <c r="H2" s="278"/>
      <c r="I2" s="278"/>
      <c r="J2" s="278"/>
      <c r="K2" s="278"/>
      <c r="L2" s="278"/>
      <c r="M2" s="279" t="s">
        <v>71</v>
      </c>
      <c r="N2" s="280"/>
      <c r="O2" s="297">
        <f>O$1*'Bid Recap &amp; Summary'!D$21</f>
        <v>0</v>
      </c>
      <c r="P2" s="298"/>
      <c r="Q2" s="298"/>
      <c r="R2" s="299"/>
    </row>
    <row r="3" spans="1:18" ht="45" customHeight="1" thickBot="1" x14ac:dyDescent="0.4">
      <c r="A3" s="318"/>
      <c r="B3" s="319"/>
      <c r="C3" s="319"/>
      <c r="D3" s="320"/>
      <c r="E3" s="80" t="s">
        <v>73</v>
      </c>
      <c r="F3" s="278" t="s">
        <v>246</v>
      </c>
      <c r="G3" s="278"/>
      <c r="H3" s="278"/>
      <c r="I3" s="278"/>
      <c r="J3" s="278"/>
      <c r="K3" s="278"/>
      <c r="L3" s="288"/>
      <c r="M3" s="279" t="s">
        <v>72</v>
      </c>
      <c r="N3" s="280"/>
      <c r="O3" s="297">
        <f>O$1*'Bid Recap &amp; Summary'!D$22</f>
        <v>0</v>
      </c>
      <c r="P3" s="298"/>
      <c r="Q3" s="298"/>
      <c r="R3" s="299"/>
    </row>
    <row r="4" spans="1:18" ht="45" customHeight="1" thickBot="1" x14ac:dyDescent="0.4">
      <c r="A4" s="318"/>
      <c r="B4" s="319"/>
      <c r="C4" s="319"/>
      <c r="D4" s="320"/>
      <c r="E4" s="80" t="s">
        <v>74</v>
      </c>
      <c r="F4" s="278" t="s">
        <v>75</v>
      </c>
      <c r="G4" s="278"/>
      <c r="H4" s="278"/>
      <c r="I4" s="278"/>
      <c r="J4" s="278"/>
      <c r="K4" s="278"/>
      <c r="L4" s="288"/>
      <c r="M4" s="284" t="s">
        <v>69</v>
      </c>
      <c r="N4" s="285"/>
      <c r="O4" s="297">
        <f>SUM('Bid Recap &amp; Summary'!E$24:E$36)</f>
        <v>0</v>
      </c>
      <c r="P4" s="298"/>
      <c r="Q4" s="298"/>
      <c r="R4" s="299"/>
    </row>
    <row r="5" spans="1:18" ht="40" customHeight="1" thickBot="1" x14ac:dyDescent="0.4">
      <c r="A5" s="321"/>
      <c r="B5" s="322"/>
      <c r="C5" s="322"/>
      <c r="D5" s="323"/>
      <c r="E5" s="141" t="s">
        <v>49</v>
      </c>
      <c r="F5" s="286">
        <v>46083</v>
      </c>
      <c r="G5" s="286"/>
      <c r="H5" s="286"/>
      <c r="I5" s="286"/>
      <c r="J5" s="286"/>
      <c r="K5" s="286"/>
      <c r="L5" s="287"/>
      <c r="M5" s="309" t="s">
        <v>82</v>
      </c>
      <c r="N5" s="310"/>
      <c r="O5" s="306">
        <f>SUM(O$1:Q$4)</f>
        <v>0</v>
      </c>
      <c r="P5" s="307"/>
      <c r="Q5" s="307"/>
      <c r="R5" s="308"/>
    </row>
    <row r="6" spans="1:18" s="235" customFormat="1" ht="30" customHeight="1" thickBot="1" x14ac:dyDescent="0.4">
      <c r="A6" s="277"/>
      <c r="B6" s="278"/>
      <c r="C6" s="278"/>
      <c r="D6" s="278"/>
      <c r="E6" s="278"/>
      <c r="F6" s="288"/>
      <c r="G6" s="233"/>
      <c r="H6" s="300" t="s">
        <v>107</v>
      </c>
      <c r="I6" s="301"/>
      <c r="J6" s="301"/>
      <c r="K6" s="302"/>
      <c r="L6" s="303" t="s">
        <v>108</v>
      </c>
      <c r="M6" s="304"/>
      <c r="N6" s="304"/>
      <c r="O6" s="304"/>
      <c r="P6" s="304"/>
      <c r="Q6" s="305"/>
      <c r="R6" s="234"/>
    </row>
    <row r="7" spans="1:18" ht="49.9" customHeight="1" thickBot="1" x14ac:dyDescent="0.4">
      <c r="A7" s="28" t="s">
        <v>0</v>
      </c>
      <c r="B7" s="28" t="s">
        <v>10</v>
      </c>
      <c r="C7" s="29" t="s">
        <v>11</v>
      </c>
      <c r="D7" s="30" t="s">
        <v>43</v>
      </c>
      <c r="E7" s="28" t="s">
        <v>1</v>
      </c>
      <c r="F7" s="31" t="s">
        <v>2</v>
      </c>
      <c r="G7" s="28" t="s">
        <v>3</v>
      </c>
      <c r="H7" s="28" t="s">
        <v>62</v>
      </c>
      <c r="I7" s="31" t="s">
        <v>60</v>
      </c>
      <c r="J7" s="32" t="s">
        <v>9</v>
      </c>
      <c r="K7" s="32" t="s">
        <v>4</v>
      </c>
      <c r="L7" s="32" t="s">
        <v>61</v>
      </c>
      <c r="M7" s="152" t="s">
        <v>6</v>
      </c>
      <c r="N7" s="152" t="s">
        <v>7</v>
      </c>
      <c r="O7" s="32" t="s">
        <v>5</v>
      </c>
      <c r="P7" s="153" t="s">
        <v>95</v>
      </c>
      <c r="Q7" s="153" t="s">
        <v>8</v>
      </c>
      <c r="R7" s="153"/>
    </row>
    <row r="8" spans="1:18" ht="30" customHeight="1" thickBot="1" x14ac:dyDescent="0.4">
      <c r="A8" s="184"/>
      <c r="B8" s="185"/>
      <c r="C8" s="186"/>
      <c r="D8" s="186"/>
      <c r="E8" s="187" t="s">
        <v>92</v>
      </c>
      <c r="F8" s="188"/>
      <c r="G8" s="188"/>
      <c r="H8" s="185"/>
      <c r="I8" s="188"/>
      <c r="J8" s="185"/>
      <c r="K8" s="185"/>
      <c r="L8" s="185"/>
      <c r="M8" s="185"/>
      <c r="N8" s="185"/>
      <c r="O8" s="185"/>
      <c r="P8" s="185"/>
      <c r="Q8" s="185"/>
      <c r="R8" s="189"/>
    </row>
    <row r="9" spans="1:18" ht="25" customHeight="1" thickBot="1" x14ac:dyDescent="0.4">
      <c r="A9" s="171"/>
      <c r="B9" s="172"/>
      <c r="C9" s="173" t="s">
        <v>51</v>
      </c>
      <c r="D9" s="182" t="s">
        <v>63</v>
      </c>
      <c r="E9" s="182" t="s">
        <v>64</v>
      </c>
      <c r="F9" s="183"/>
      <c r="G9" s="174"/>
      <c r="H9" s="172"/>
      <c r="I9" s="174"/>
      <c r="J9" s="172"/>
      <c r="K9" s="172"/>
      <c r="L9" s="190">
        <f>'Bid Recap &amp; Summary'!L$22</f>
        <v>0</v>
      </c>
      <c r="M9" s="172"/>
      <c r="N9" s="172"/>
      <c r="O9" s="172"/>
      <c r="P9" s="172"/>
      <c r="Q9" s="172"/>
      <c r="R9" s="175"/>
    </row>
    <row r="10" spans="1:18" ht="14.5" customHeight="1" x14ac:dyDescent="0.35">
      <c r="A10" s="109" t="str">
        <f>IF(TRIM(G10)&lt;&gt;"",COUNTA(G8:$G$10)&amp;"","")</f>
        <v/>
      </c>
      <c r="B10" s="110"/>
      <c r="C10" s="110"/>
      <c r="D10" s="111"/>
      <c r="E10" s="112"/>
      <c r="F10" s="113"/>
      <c r="G10" s="114"/>
      <c r="H10" s="115" t="str">
        <f>IF(F10=0,"",0)</f>
        <v/>
      </c>
      <c r="I10" s="116" t="str">
        <f t="shared" ref="I10" si="0">IF(F10=0,"",F10+(F10*H10))</f>
        <v/>
      </c>
      <c r="J10" s="117" t="str">
        <f>IF(F10=0,"",0)</f>
        <v/>
      </c>
      <c r="K10" s="25" t="str">
        <f>IF(F10=0,"",J10*I10)</f>
        <v/>
      </c>
      <c r="L10" s="25" t="str">
        <f>IF(F10=0,"",L$9)</f>
        <v/>
      </c>
      <c r="M10" s="118" t="str">
        <f>IF(F10=0,"",0)</f>
        <v/>
      </c>
      <c r="N10" s="118" t="str">
        <f>IF(F10=0,"",M10*I10)</f>
        <v/>
      </c>
      <c r="O10" s="25" t="str">
        <f>IF(F10=0,"",N10*L10)</f>
        <v/>
      </c>
      <c r="P10" s="119" t="str">
        <f>IF(F10=0,"",(K10+O10)/I10)</f>
        <v/>
      </c>
      <c r="Q10" s="25" t="str">
        <f>IF(F10=0,"",(P10*I10))</f>
        <v/>
      </c>
      <c r="R10" s="121"/>
    </row>
    <row r="11" spans="1:18" x14ac:dyDescent="0.35">
      <c r="A11" s="70" t="str">
        <f>IF(TRIM(G11)&lt;&gt;"",COUNTA(G11:$G$11)&amp;"","")</f>
        <v>1</v>
      </c>
      <c r="B11" s="71"/>
      <c r="C11" s="71"/>
      <c r="D11" s="34"/>
      <c r="E11" s="68" t="s">
        <v>81</v>
      </c>
      <c r="F11" s="72">
        <v>1</v>
      </c>
      <c r="G11" s="73" t="s">
        <v>66</v>
      </c>
      <c r="H11" s="22">
        <f t="shared" ref="H11:H12" si="1">IF(F11=0,"",0)</f>
        <v>0</v>
      </c>
      <c r="I11" s="50">
        <f t="shared" ref="I11:I15" si="2">IF(F11=0,"",F11+(F11*H11))</f>
        <v>1</v>
      </c>
      <c r="J11" s="23">
        <f t="shared" ref="J11:J15" si="3">IF(F11=0,"",0)</f>
        <v>0</v>
      </c>
      <c r="K11" s="24">
        <f t="shared" ref="K11:K15" si="4">IF(F11=0,"",J11*I11)</f>
        <v>0</v>
      </c>
      <c r="L11" s="25">
        <f t="shared" ref="L11:L15" si="5">IF(F11=0,"",L$9)</f>
        <v>0</v>
      </c>
      <c r="M11" s="26">
        <f t="shared" ref="M11:M15" si="6">IF(F11=0,"",0)</f>
        <v>0</v>
      </c>
      <c r="N11" s="26">
        <f t="shared" ref="N11:N15" si="7">IF(F11=0,"",M11*I11)</f>
        <v>0</v>
      </c>
      <c r="O11" s="24">
        <f t="shared" ref="O11:O15" si="8">IF(F11=0,"",N11*L11)</f>
        <v>0</v>
      </c>
      <c r="P11" s="27">
        <f t="shared" ref="P11:P15" si="9">IF(F11=0,"",(K11+O11)/I11)</f>
        <v>0</v>
      </c>
      <c r="Q11" s="24">
        <f t="shared" ref="Q11:Q15" si="10">IF(F11=0,"",(P11*I11))</f>
        <v>0</v>
      </c>
      <c r="R11" s="122"/>
    </row>
    <row r="12" spans="1:18" x14ac:dyDescent="0.35">
      <c r="A12" s="70" t="str">
        <f>IF(TRIM(G12)&lt;&gt;"",COUNTA(G$11:$G12)&amp;"","")</f>
        <v>2</v>
      </c>
      <c r="B12" s="71"/>
      <c r="C12" s="71"/>
      <c r="D12" s="34"/>
      <c r="E12" s="68" t="s">
        <v>106</v>
      </c>
      <c r="F12" s="72">
        <v>1</v>
      </c>
      <c r="G12" s="73" t="s">
        <v>102</v>
      </c>
      <c r="H12" s="22">
        <f t="shared" si="1"/>
        <v>0</v>
      </c>
      <c r="I12" s="50">
        <f t="shared" si="2"/>
        <v>1</v>
      </c>
      <c r="J12" s="23">
        <f t="shared" si="3"/>
        <v>0</v>
      </c>
      <c r="K12" s="24">
        <f t="shared" si="4"/>
        <v>0</v>
      </c>
      <c r="L12" s="25">
        <f t="shared" si="5"/>
        <v>0</v>
      </c>
      <c r="M12" s="26">
        <f t="shared" si="6"/>
        <v>0</v>
      </c>
      <c r="N12" s="26">
        <f t="shared" si="7"/>
        <v>0</v>
      </c>
      <c r="O12" s="24">
        <f t="shared" si="8"/>
        <v>0</v>
      </c>
      <c r="P12" s="27">
        <f t="shared" si="9"/>
        <v>0</v>
      </c>
      <c r="Q12" s="24">
        <f t="shared" si="10"/>
        <v>0</v>
      </c>
      <c r="R12" s="122"/>
    </row>
    <row r="13" spans="1:18" x14ac:dyDescent="0.35">
      <c r="A13" s="70" t="str">
        <f>IF(TRIM(G13)&lt;&gt;"",COUNTA(G$11:$G13)&amp;"","")</f>
        <v>3</v>
      </c>
      <c r="B13" s="71"/>
      <c r="C13" s="71"/>
      <c r="D13" s="34"/>
      <c r="E13" s="68" t="s">
        <v>89</v>
      </c>
      <c r="F13" s="72">
        <v>1</v>
      </c>
      <c r="G13" s="73" t="s">
        <v>66</v>
      </c>
      <c r="H13" s="22">
        <f t="shared" ref="H13:H15" si="11">IF(F13=0,"",0)</f>
        <v>0</v>
      </c>
      <c r="I13" s="50">
        <f t="shared" si="2"/>
        <v>1</v>
      </c>
      <c r="J13" s="23">
        <f t="shared" si="3"/>
        <v>0</v>
      </c>
      <c r="K13" s="24">
        <f t="shared" si="4"/>
        <v>0</v>
      </c>
      <c r="L13" s="25">
        <f t="shared" si="5"/>
        <v>0</v>
      </c>
      <c r="M13" s="26">
        <f t="shared" si="6"/>
        <v>0</v>
      </c>
      <c r="N13" s="26">
        <f t="shared" si="7"/>
        <v>0</v>
      </c>
      <c r="O13" s="24">
        <f t="shared" si="8"/>
        <v>0</v>
      </c>
      <c r="P13" s="27">
        <f t="shared" si="9"/>
        <v>0</v>
      </c>
      <c r="Q13" s="24">
        <f t="shared" si="10"/>
        <v>0</v>
      </c>
      <c r="R13" s="122"/>
    </row>
    <row r="14" spans="1:18" x14ac:dyDescent="0.35">
      <c r="A14" s="70" t="str">
        <f>IF(TRIM(G14)&lt;&gt;"",COUNTA(G$11:$G14)&amp;"","")</f>
        <v>4</v>
      </c>
      <c r="B14" s="71"/>
      <c r="C14" s="71"/>
      <c r="D14" s="34"/>
      <c r="E14" s="55" t="s">
        <v>100</v>
      </c>
      <c r="F14" s="72">
        <f>'Bid Recap &amp; Summary'!J27</f>
        <v>100</v>
      </c>
      <c r="G14" s="73" t="s">
        <v>66</v>
      </c>
      <c r="H14" s="22">
        <f t="shared" si="11"/>
        <v>0</v>
      </c>
      <c r="I14" s="50">
        <f t="shared" si="2"/>
        <v>100</v>
      </c>
      <c r="J14" s="23">
        <f t="shared" si="3"/>
        <v>0</v>
      </c>
      <c r="K14" s="24">
        <f t="shared" si="4"/>
        <v>0</v>
      </c>
      <c r="L14" s="25">
        <f t="shared" si="5"/>
        <v>0</v>
      </c>
      <c r="M14" s="26">
        <f t="shared" si="6"/>
        <v>0</v>
      </c>
      <c r="N14" s="26">
        <f t="shared" si="7"/>
        <v>0</v>
      </c>
      <c r="O14" s="24">
        <f t="shared" si="8"/>
        <v>0</v>
      </c>
      <c r="P14" s="27">
        <f t="shared" si="9"/>
        <v>0</v>
      </c>
      <c r="Q14" s="24">
        <f t="shared" si="10"/>
        <v>0</v>
      </c>
      <c r="R14" s="122"/>
    </row>
    <row r="15" spans="1:18" ht="15" thickBot="1" x14ac:dyDescent="0.4">
      <c r="A15" s="70" t="str">
        <f>IF(TRIM(G15)&lt;&gt;"",COUNTA(G$11:$G15)&amp;"","")</f>
        <v/>
      </c>
      <c r="B15" s="74"/>
      <c r="C15" s="74"/>
      <c r="D15" s="34"/>
      <c r="E15" s="75"/>
      <c r="F15" s="72"/>
      <c r="G15" s="73"/>
      <c r="H15" s="22" t="str">
        <f t="shared" si="11"/>
        <v/>
      </c>
      <c r="I15" s="50" t="str">
        <f t="shared" si="2"/>
        <v/>
      </c>
      <c r="J15" s="23" t="str">
        <f t="shared" si="3"/>
        <v/>
      </c>
      <c r="K15" s="24" t="str">
        <f t="shared" si="4"/>
        <v/>
      </c>
      <c r="L15" s="25" t="str">
        <f t="shared" si="5"/>
        <v/>
      </c>
      <c r="M15" s="26" t="str">
        <f t="shared" si="6"/>
        <v/>
      </c>
      <c r="N15" s="26" t="str">
        <f t="shared" si="7"/>
        <v/>
      </c>
      <c r="O15" s="24" t="str">
        <f t="shared" si="8"/>
        <v/>
      </c>
      <c r="P15" s="27" t="str">
        <f t="shared" si="9"/>
        <v/>
      </c>
      <c r="Q15" s="108" t="str">
        <f t="shared" si="10"/>
        <v/>
      </c>
      <c r="R15" s="123"/>
    </row>
    <row r="16" spans="1:18" s="2" customFormat="1" ht="16" thickBot="1" x14ac:dyDescent="0.4">
      <c r="A16" s="70" t="str">
        <f>IF(TRIM(G16)&lt;&gt;"",COUNTA(G$11:$G16)&amp;"","")</f>
        <v/>
      </c>
      <c r="B16" s="1"/>
      <c r="C16" s="1"/>
      <c r="D16" s="20"/>
      <c r="E16" s="19"/>
      <c r="F16" s="48"/>
      <c r="G16" s="49"/>
      <c r="H16" s="81" t="s">
        <v>12</v>
      </c>
      <c r="I16" s="82"/>
      <c r="J16" s="43">
        <f>SUM(K$10:K$15)</f>
        <v>0</v>
      </c>
      <c r="K16" s="311" t="s">
        <v>13</v>
      </c>
      <c r="L16" s="312"/>
      <c r="M16" s="44">
        <f>SUM(O$10:O$15)</f>
        <v>0</v>
      </c>
      <c r="N16" s="311" t="s">
        <v>42</v>
      </c>
      <c r="O16" s="312"/>
      <c r="P16" s="45">
        <f>SUM(N$10:N$15)</f>
        <v>0</v>
      </c>
      <c r="Q16" s="120" t="s">
        <v>96</v>
      </c>
      <c r="R16" s="44">
        <f>SUM(Q10:Q15)</f>
        <v>0</v>
      </c>
    </row>
    <row r="17" spans="1:18" ht="30" customHeight="1" thickBot="1" x14ac:dyDescent="0.4">
      <c r="A17" s="184" t="str">
        <f>IF(TRIM(G17)&lt;&gt;"",COUNTA(G$11:$G17)&amp;"","")</f>
        <v/>
      </c>
      <c r="B17" s="185"/>
      <c r="C17" s="186"/>
      <c r="D17" s="186"/>
      <c r="E17" s="187" t="s">
        <v>91</v>
      </c>
      <c r="F17" s="188"/>
      <c r="G17" s="188"/>
      <c r="H17" s="185"/>
      <c r="I17" s="188"/>
      <c r="J17" s="185"/>
      <c r="K17" s="185"/>
      <c r="L17" s="185"/>
      <c r="M17" s="185"/>
      <c r="N17" s="185"/>
      <c r="O17" s="185"/>
      <c r="P17" s="185"/>
      <c r="Q17" s="185"/>
      <c r="R17" s="189"/>
    </row>
    <row r="18" spans="1:18" ht="25" customHeight="1" thickBot="1" x14ac:dyDescent="0.4">
      <c r="A18" s="171" t="str">
        <f>IF(TRIM(G18)&lt;&gt;"",COUNTA(G$11:$G18)&amp;"","")</f>
        <v/>
      </c>
      <c r="B18" s="172"/>
      <c r="C18" s="173" t="s">
        <v>51</v>
      </c>
      <c r="D18" s="182" t="s">
        <v>45</v>
      </c>
      <c r="E18" s="182" t="s">
        <v>67</v>
      </c>
      <c r="F18" s="183"/>
      <c r="G18" s="174"/>
      <c r="H18" s="172"/>
      <c r="I18" s="174"/>
      <c r="J18" s="172"/>
      <c r="K18" s="172"/>
      <c r="L18" s="190">
        <f>'[1]Bid Recap &amp; Summary'!L$41</f>
        <v>0</v>
      </c>
      <c r="M18" s="172"/>
      <c r="N18" s="172"/>
      <c r="O18" s="172"/>
      <c r="P18" s="172"/>
      <c r="Q18" s="172"/>
      <c r="R18" s="175"/>
    </row>
    <row r="19" spans="1:18" s="18" customFormat="1" ht="19.149999999999999" customHeight="1" x14ac:dyDescent="0.35">
      <c r="A19" s="70" t="str">
        <f>IF(TRIM(G19)&lt;&gt;"",COUNTA(G$11:$G19)&amp;"","")</f>
        <v/>
      </c>
      <c r="B19" s="33"/>
      <c r="C19" s="33"/>
      <c r="D19" s="192" t="s">
        <v>47</v>
      </c>
      <c r="E19" s="191" t="s">
        <v>46</v>
      </c>
      <c r="F19" s="72"/>
      <c r="G19" s="73"/>
      <c r="H19" s="22" t="str">
        <f t="shared" ref="H19:H21" si="12">IF(F19=0,"",0)</f>
        <v/>
      </c>
      <c r="I19" s="50" t="str">
        <f t="shared" ref="I19:I21" si="13">IF(F19=0,"",F19+(F19*H19))</f>
        <v/>
      </c>
      <c r="J19" s="23" t="str">
        <f t="shared" ref="J19:J21" si="14">IF(F19=0,"",0)</f>
        <v/>
      </c>
      <c r="K19" s="24" t="str">
        <f t="shared" ref="K19:K21" si="15">IF(F19=0,"",J19*I19)</f>
        <v/>
      </c>
      <c r="L19" s="25" t="str">
        <f t="shared" ref="L19:L21" si="16">IF(F19=0,"",L$18)</f>
        <v/>
      </c>
      <c r="M19" s="26" t="str">
        <f t="shared" ref="M19:M21" si="17">IF(F19=0,"",0)</f>
        <v/>
      </c>
      <c r="N19" s="26" t="str">
        <f t="shared" ref="N19:N21" si="18">IF(F19=0,"",M19*I19)</f>
        <v/>
      </c>
      <c r="O19" s="24" t="str">
        <f t="shared" ref="O19:O21" si="19">IF(F19=0,"",N19*L19)</f>
        <v/>
      </c>
      <c r="P19" s="27" t="str">
        <f t="shared" ref="P19:P21" si="20">IF(F19=0,"",(K19+O19)/I19)</f>
        <v/>
      </c>
      <c r="Q19" s="24" t="str">
        <f t="shared" ref="Q19:Q21" si="21">IF(F19=0,"",(P19*I19))</f>
        <v/>
      </c>
      <c r="R19" s="124"/>
    </row>
    <row r="20" spans="1:18" x14ac:dyDescent="0.35">
      <c r="A20" s="70" t="str">
        <f>IF(TRIM(G20)&lt;&gt;"",COUNTA(G$11:$G20)&amp;"","")</f>
        <v>5</v>
      </c>
      <c r="B20" s="71"/>
      <c r="C20" s="71"/>
      <c r="D20" s="34"/>
      <c r="E20" s="55" t="s">
        <v>242</v>
      </c>
      <c r="F20" s="72">
        <v>33.369999999999997</v>
      </c>
      <c r="G20" s="73" t="s">
        <v>80</v>
      </c>
      <c r="H20" s="22">
        <f t="shared" si="12"/>
        <v>0</v>
      </c>
      <c r="I20" s="50">
        <f t="shared" si="13"/>
        <v>33.369999999999997</v>
      </c>
      <c r="J20" s="23">
        <f t="shared" si="14"/>
        <v>0</v>
      </c>
      <c r="K20" s="24">
        <f t="shared" si="15"/>
        <v>0</v>
      </c>
      <c r="L20" s="25">
        <f t="shared" si="16"/>
        <v>0</v>
      </c>
      <c r="M20" s="26">
        <f t="shared" si="17"/>
        <v>0</v>
      </c>
      <c r="N20" s="26">
        <f t="shared" si="18"/>
        <v>0</v>
      </c>
      <c r="O20" s="24">
        <f t="shared" si="19"/>
        <v>0</v>
      </c>
      <c r="P20" s="27">
        <f t="shared" si="20"/>
        <v>0</v>
      </c>
      <c r="Q20" s="24">
        <f t="shared" si="21"/>
        <v>0</v>
      </c>
      <c r="R20" s="122"/>
    </row>
    <row r="21" spans="1:18" x14ac:dyDescent="0.35">
      <c r="A21" s="70" t="str">
        <f>IF(TRIM(G21)&lt;&gt;"",COUNTA(G$11:$G21)&amp;"","")</f>
        <v>6</v>
      </c>
      <c r="B21" s="71"/>
      <c r="C21" s="71"/>
      <c r="D21" s="34"/>
      <c r="E21" s="55" t="s">
        <v>243</v>
      </c>
      <c r="F21" s="72">
        <v>2</v>
      </c>
      <c r="G21" s="73" t="s">
        <v>101</v>
      </c>
      <c r="H21" s="22">
        <f t="shared" si="12"/>
        <v>0</v>
      </c>
      <c r="I21" s="50">
        <f t="shared" si="13"/>
        <v>2</v>
      </c>
      <c r="J21" s="23">
        <f t="shared" si="14"/>
        <v>0</v>
      </c>
      <c r="K21" s="24">
        <f t="shared" si="15"/>
        <v>0</v>
      </c>
      <c r="L21" s="25">
        <f t="shared" si="16"/>
        <v>0</v>
      </c>
      <c r="M21" s="26">
        <f t="shared" si="17"/>
        <v>0</v>
      </c>
      <c r="N21" s="26">
        <f t="shared" si="18"/>
        <v>0</v>
      </c>
      <c r="O21" s="24">
        <f t="shared" si="19"/>
        <v>0</v>
      </c>
      <c r="P21" s="27">
        <f t="shared" si="20"/>
        <v>0</v>
      </c>
      <c r="Q21" s="24">
        <f t="shared" si="21"/>
        <v>0</v>
      </c>
      <c r="R21" s="122"/>
    </row>
    <row r="22" spans="1:18" ht="15" thickBot="1" x14ac:dyDescent="0.4">
      <c r="A22" s="70" t="str">
        <f>IF(TRIM(G22)&lt;&gt;"",COUNTA(G$11:$G22)&amp;"","")</f>
        <v/>
      </c>
      <c r="B22" s="74"/>
      <c r="C22" s="74"/>
      <c r="D22" s="34"/>
      <c r="E22" s="75"/>
      <c r="F22" s="72"/>
      <c r="G22" s="73"/>
      <c r="H22" s="22" t="str">
        <f t="shared" ref="H22" si="22">IF(F22=0,"",0)</f>
        <v/>
      </c>
      <c r="I22" s="50" t="str">
        <f t="shared" ref="I22" si="23">IF(F22=0,"",F22+(F22*H22))</f>
        <v/>
      </c>
      <c r="J22" s="23" t="str">
        <f t="shared" ref="J22" si="24">IF(F22=0,"",0)</f>
        <v/>
      </c>
      <c r="K22" s="24" t="str">
        <f t="shared" ref="K22" si="25">IF(F22=0,"",J22*I22)</f>
        <v/>
      </c>
      <c r="L22" s="25" t="str">
        <f t="shared" ref="L22" si="26">IF(F22=0,"",L$18)</f>
        <v/>
      </c>
      <c r="M22" s="26" t="str">
        <f t="shared" ref="M22" si="27">IF(F22=0,"",0)</f>
        <v/>
      </c>
      <c r="N22" s="26" t="str">
        <f t="shared" ref="N22" si="28">IF(F22=0,"",M22*I22)</f>
        <v/>
      </c>
      <c r="O22" s="24" t="str">
        <f t="shared" ref="O22" si="29">IF(F22=0,"",N22*L22)</f>
        <v/>
      </c>
      <c r="P22" s="27" t="str">
        <f t="shared" ref="P22" si="30">IF(F22=0,"",(K22+O22)/I22)</f>
        <v/>
      </c>
      <c r="Q22" s="24" t="str">
        <f t="shared" ref="Q22" si="31">IF(F22=0,"",(P22*I22))</f>
        <v/>
      </c>
      <c r="R22" s="122"/>
    </row>
    <row r="23" spans="1:18" s="2" customFormat="1" ht="16" thickBot="1" x14ac:dyDescent="0.4">
      <c r="A23" s="83" t="str">
        <f>IF(TRIM(G23)&lt;&gt;"",COUNTA(G$11:$G23)&amp;"","")</f>
        <v/>
      </c>
      <c r="B23" s="1"/>
      <c r="C23" s="1"/>
      <c r="D23" s="20"/>
      <c r="E23" s="19"/>
      <c r="F23" s="170"/>
      <c r="G23" s="180"/>
      <c r="H23" s="84" t="s">
        <v>12</v>
      </c>
      <c r="I23" s="85"/>
      <c r="J23" s="86">
        <f>SUM(K$19:K$22)</f>
        <v>0</v>
      </c>
      <c r="K23" s="313" t="s">
        <v>13</v>
      </c>
      <c r="L23" s="314"/>
      <c r="M23" s="87">
        <f>SUM(O$19:O$22)</f>
        <v>0</v>
      </c>
      <c r="N23" s="313" t="s">
        <v>42</v>
      </c>
      <c r="O23" s="314"/>
      <c r="P23" s="88">
        <f>SUM(N$19:N$22)</f>
        <v>0</v>
      </c>
      <c r="Q23" s="181" t="s">
        <v>96</v>
      </c>
      <c r="R23" s="87">
        <f>SUM(Q$19:Q$22)</f>
        <v>0</v>
      </c>
    </row>
    <row r="24" spans="1:18" ht="30" customHeight="1" thickBot="1" x14ac:dyDescent="0.4">
      <c r="A24" s="176" t="str">
        <f>IF(TRIM(G24)&lt;&gt;"",COUNTA(G$11:$G24)&amp;"","")</f>
        <v/>
      </c>
      <c r="B24" s="177"/>
      <c r="C24" s="178"/>
      <c r="D24" s="178"/>
      <c r="E24" s="193" t="s">
        <v>90</v>
      </c>
      <c r="F24" s="179"/>
      <c r="G24" s="179"/>
      <c r="H24" s="177"/>
      <c r="I24" s="179"/>
      <c r="J24" s="177"/>
      <c r="K24" s="177"/>
      <c r="L24" s="177"/>
      <c r="M24" s="177"/>
      <c r="N24" s="177"/>
      <c r="O24" s="177"/>
      <c r="P24" s="177"/>
      <c r="Q24" s="185"/>
      <c r="R24" s="189"/>
    </row>
    <row r="25" spans="1:18" ht="25" customHeight="1" thickBot="1" x14ac:dyDescent="0.4">
      <c r="A25" s="171" t="str">
        <f>IF(TRIM(G25)&lt;&gt;"",COUNTA(G$11:$G25)&amp;"","")</f>
        <v/>
      </c>
      <c r="B25" s="172"/>
      <c r="C25" s="173" t="s">
        <v>51</v>
      </c>
      <c r="D25" s="182" t="s">
        <v>65</v>
      </c>
      <c r="E25" s="182" t="s">
        <v>86</v>
      </c>
      <c r="F25" s="183"/>
      <c r="G25" s="174"/>
      <c r="H25" s="172"/>
      <c r="I25" s="174"/>
      <c r="J25" s="172"/>
      <c r="K25" s="172"/>
      <c r="L25" s="190">
        <f>'Bid Recap &amp; Summary'!L$22</f>
        <v>0</v>
      </c>
      <c r="M25" s="172"/>
      <c r="N25" s="172"/>
      <c r="O25" s="172"/>
      <c r="P25" s="172"/>
      <c r="Q25" s="172"/>
      <c r="R25" s="175"/>
    </row>
    <row r="26" spans="1:18" x14ac:dyDescent="0.35">
      <c r="A26" s="70" t="str">
        <f>IF(TRIM(G26)&lt;&gt;"",COUNTA(G$11:$G26)&amp;"","")</f>
        <v/>
      </c>
      <c r="B26" s="71"/>
      <c r="C26" s="71"/>
      <c r="D26" s="34"/>
      <c r="E26" s="231" t="s">
        <v>109</v>
      </c>
      <c r="F26" s="72"/>
      <c r="G26" s="73"/>
      <c r="H26" s="22"/>
      <c r="I26" s="50"/>
      <c r="J26" s="23"/>
      <c r="K26" s="24"/>
      <c r="L26" s="25"/>
      <c r="M26" s="26"/>
      <c r="N26" s="26"/>
      <c r="O26" s="24"/>
      <c r="P26" s="27"/>
      <c r="Q26" s="24"/>
      <c r="R26" s="122"/>
    </row>
    <row r="27" spans="1:18" x14ac:dyDescent="0.35">
      <c r="A27" s="70" t="str">
        <f>IF(TRIM(G27)&lt;&gt;"",COUNTA(G$11:$G27)&amp;"","")</f>
        <v>7</v>
      </c>
      <c r="B27" s="71"/>
      <c r="C27" s="71"/>
      <c r="D27" s="34"/>
      <c r="E27" s="55" t="s">
        <v>110</v>
      </c>
      <c r="F27" s="72">
        <v>7.92</v>
      </c>
      <c r="G27" s="64" t="s">
        <v>80</v>
      </c>
      <c r="H27" s="22">
        <v>0.1</v>
      </c>
      <c r="I27" s="50">
        <f t="shared" ref="I27:I93" si="32">IF(F27=0,"",F27+(F27*H27))</f>
        <v>8.7119999999999997</v>
      </c>
      <c r="J27" s="23">
        <f t="shared" ref="J27:J93" si="33">IF(F27=0,"",0)</f>
        <v>0</v>
      </c>
      <c r="K27" s="24">
        <f t="shared" ref="K27:K93" si="34">IF(F27=0,"",J27*I27)</f>
        <v>0</v>
      </c>
      <c r="L27" s="25">
        <f>IF(F27=0,"",L$25)</f>
        <v>0</v>
      </c>
      <c r="M27" s="26">
        <f t="shared" ref="M27:M93" si="35">IF(F27=0,"",0)</f>
        <v>0</v>
      </c>
      <c r="N27" s="26">
        <f t="shared" ref="N27:N93" si="36">IF(F27=0,"",M27*I27)</f>
        <v>0</v>
      </c>
      <c r="O27" s="24">
        <f t="shared" ref="O27:O93" si="37">IF(F27=0,"",N27*L27)</f>
        <v>0</v>
      </c>
      <c r="P27" s="27">
        <f t="shared" ref="P27" si="38">IF(F27=0,"",(K27+O27)/I27)</f>
        <v>0</v>
      </c>
      <c r="Q27" s="24">
        <f t="shared" ref="Q27" si="39">IF(F27=0,"",(P27*I27))</f>
        <v>0</v>
      </c>
      <c r="R27" s="122"/>
    </row>
    <row r="28" spans="1:18" x14ac:dyDescent="0.35">
      <c r="A28" s="70" t="str">
        <f>IF(TRIM(G28)&lt;&gt;"",COUNTA(G$11:$G28)&amp;"","")</f>
        <v>8</v>
      </c>
      <c r="B28" s="71"/>
      <c r="C28" s="71"/>
      <c r="D28" s="34"/>
      <c r="E28" s="55" t="s">
        <v>111</v>
      </c>
      <c r="F28" s="72">
        <v>29.55</v>
      </c>
      <c r="G28" s="64" t="s">
        <v>80</v>
      </c>
      <c r="H28" s="22">
        <v>0.1</v>
      </c>
      <c r="I28" s="50">
        <f t="shared" ref="I28:I30" si="40">IF(F28=0,"",F28+(F28*H28))</f>
        <v>32.505000000000003</v>
      </c>
      <c r="J28" s="23">
        <f t="shared" ref="J28:J30" si="41">IF(F28=0,"",0)</f>
        <v>0</v>
      </c>
      <c r="K28" s="24">
        <f t="shared" ref="K28:K30" si="42">IF(F28=0,"",J28*I28)</f>
        <v>0</v>
      </c>
      <c r="L28" s="25">
        <f t="shared" ref="L28:L30" si="43">IF(F28=0,"",L$25)</f>
        <v>0</v>
      </c>
      <c r="M28" s="26">
        <f t="shared" ref="M28:M30" si="44">IF(F28=0,"",0)</f>
        <v>0</v>
      </c>
      <c r="N28" s="26">
        <f t="shared" ref="N28:N30" si="45">IF(F28=0,"",M28*I28)</f>
        <v>0</v>
      </c>
      <c r="O28" s="24">
        <f t="shared" ref="O28:O30" si="46">IF(F28=0,"",N28*L28)</f>
        <v>0</v>
      </c>
      <c r="P28" s="27">
        <f t="shared" ref="P28:P30" si="47">IF(F28=0,"",(K28+O28)/I28)</f>
        <v>0</v>
      </c>
      <c r="Q28" s="24">
        <f t="shared" ref="Q28:Q30" si="48">IF(F28=0,"",(P28*I28))</f>
        <v>0</v>
      </c>
      <c r="R28" s="122"/>
    </row>
    <row r="29" spans="1:18" x14ac:dyDescent="0.35">
      <c r="A29" s="70" t="str">
        <f>IF(TRIM(G29)&lt;&gt;"",COUNTA(G$11:$G29)&amp;"","")</f>
        <v>9</v>
      </c>
      <c r="B29" s="71"/>
      <c r="C29" s="71"/>
      <c r="D29" s="34"/>
      <c r="E29" s="55" t="s">
        <v>112</v>
      </c>
      <c r="F29" s="72">
        <v>11.21</v>
      </c>
      <c r="G29" s="64" t="s">
        <v>80</v>
      </c>
      <c r="H29" s="22">
        <v>0.1</v>
      </c>
      <c r="I29" s="50">
        <f t="shared" si="40"/>
        <v>12.331000000000001</v>
      </c>
      <c r="J29" s="23">
        <f t="shared" si="41"/>
        <v>0</v>
      </c>
      <c r="K29" s="24">
        <f t="shared" si="42"/>
        <v>0</v>
      </c>
      <c r="L29" s="25">
        <f t="shared" si="43"/>
        <v>0</v>
      </c>
      <c r="M29" s="26">
        <f t="shared" si="44"/>
        <v>0</v>
      </c>
      <c r="N29" s="26">
        <f t="shared" si="45"/>
        <v>0</v>
      </c>
      <c r="O29" s="24">
        <f t="shared" si="46"/>
        <v>0</v>
      </c>
      <c r="P29" s="27">
        <f t="shared" si="47"/>
        <v>0</v>
      </c>
      <c r="Q29" s="24">
        <f t="shared" si="48"/>
        <v>0</v>
      </c>
      <c r="R29" s="122"/>
    </row>
    <row r="30" spans="1:18" x14ac:dyDescent="0.35">
      <c r="A30" s="70" t="str">
        <f>IF(TRIM(G30)&lt;&gt;"",COUNTA(G$11:$G30)&amp;"","")</f>
        <v>10</v>
      </c>
      <c r="B30" s="71"/>
      <c r="C30" s="71"/>
      <c r="D30" s="34"/>
      <c r="E30" s="55" t="s">
        <v>113</v>
      </c>
      <c r="F30" s="72">
        <v>17.34</v>
      </c>
      <c r="G30" s="64" t="s">
        <v>80</v>
      </c>
      <c r="H30" s="22">
        <v>0.1</v>
      </c>
      <c r="I30" s="50">
        <f t="shared" si="40"/>
        <v>19.073999999999998</v>
      </c>
      <c r="J30" s="23">
        <f t="shared" si="41"/>
        <v>0</v>
      </c>
      <c r="K30" s="24">
        <f t="shared" si="42"/>
        <v>0</v>
      </c>
      <c r="L30" s="25">
        <f t="shared" si="43"/>
        <v>0</v>
      </c>
      <c r="M30" s="26">
        <f t="shared" si="44"/>
        <v>0</v>
      </c>
      <c r="N30" s="26">
        <f t="shared" si="45"/>
        <v>0</v>
      </c>
      <c r="O30" s="24">
        <f t="shared" si="46"/>
        <v>0</v>
      </c>
      <c r="P30" s="27">
        <f t="shared" si="47"/>
        <v>0</v>
      </c>
      <c r="Q30" s="24">
        <f t="shared" si="48"/>
        <v>0</v>
      </c>
      <c r="R30" s="122"/>
    </row>
    <row r="31" spans="1:18" x14ac:dyDescent="0.35">
      <c r="A31" s="70" t="str">
        <f>IF(TRIM(G31)&lt;&gt;"",COUNTA(G$11:$G31)&amp;"","")</f>
        <v/>
      </c>
      <c r="B31" s="71"/>
      <c r="C31" s="71"/>
      <c r="D31" s="34"/>
      <c r="E31" s="55"/>
      <c r="F31" s="113"/>
      <c r="G31" s="64"/>
      <c r="H31" s="22"/>
      <c r="I31" s="50"/>
      <c r="J31" s="23"/>
      <c r="K31" s="24"/>
      <c r="L31" s="25"/>
      <c r="M31" s="26"/>
      <c r="N31" s="26"/>
      <c r="O31" s="24"/>
      <c r="P31" s="27"/>
      <c r="Q31" s="24"/>
      <c r="R31" s="122"/>
    </row>
    <row r="32" spans="1:18" x14ac:dyDescent="0.35">
      <c r="A32" s="70" t="str">
        <f>IF(TRIM(G32)&lt;&gt;"",COUNTA(G$11:$G32)&amp;"","")</f>
        <v/>
      </c>
      <c r="B32" s="71"/>
      <c r="C32" s="71"/>
      <c r="D32" s="34"/>
      <c r="E32" s="231" t="s">
        <v>114</v>
      </c>
      <c r="F32" s="113"/>
      <c r="G32" s="73"/>
      <c r="H32" s="22"/>
      <c r="I32" s="50"/>
      <c r="J32" s="23"/>
      <c r="K32" s="24"/>
      <c r="L32" s="25"/>
      <c r="M32" s="26"/>
      <c r="N32" s="26"/>
      <c r="O32" s="24"/>
      <c r="P32" s="27"/>
      <c r="Q32" s="24"/>
      <c r="R32" s="122"/>
    </row>
    <row r="33" spans="1:18" ht="53" customHeight="1" x14ac:dyDescent="0.35">
      <c r="A33" s="70" t="str">
        <f>IF(TRIM(G33)&lt;&gt;"",COUNTA(G$11:$G33)&amp;"","")</f>
        <v/>
      </c>
      <c r="B33" s="71"/>
      <c r="C33" s="71"/>
      <c r="D33" s="34"/>
      <c r="E33" s="236" t="s">
        <v>115</v>
      </c>
      <c r="F33" s="72"/>
      <c r="G33" s="73"/>
      <c r="H33" s="22"/>
      <c r="I33" s="50"/>
      <c r="J33" s="23"/>
      <c r="K33" s="24"/>
      <c r="L33" s="25"/>
      <c r="M33" s="26"/>
      <c r="N33" s="26"/>
      <c r="O33" s="24"/>
      <c r="P33" s="27"/>
      <c r="Q33" s="24"/>
      <c r="R33" s="122"/>
    </row>
    <row r="34" spans="1:18" x14ac:dyDescent="0.35">
      <c r="A34" s="70" t="str">
        <f>IF(TRIM(G34)&lt;&gt;"",COUNTA(G$11:$G34)&amp;"","")</f>
        <v>11</v>
      </c>
      <c r="B34" s="71"/>
      <c r="C34" s="71"/>
      <c r="D34" s="34"/>
      <c r="E34" s="55" t="s">
        <v>116</v>
      </c>
      <c r="F34" s="72">
        <v>93</v>
      </c>
      <c r="G34" s="73" t="s">
        <v>80</v>
      </c>
      <c r="H34" s="22">
        <v>0.1</v>
      </c>
      <c r="I34" s="50">
        <f t="shared" ref="I34:I35" si="49">IF(F34=0,"",F34+(F34*H34))</f>
        <v>102.3</v>
      </c>
      <c r="J34" s="23">
        <f t="shared" ref="J34:J35" si="50">IF(F34=0,"",0)</f>
        <v>0</v>
      </c>
      <c r="K34" s="24">
        <f t="shared" ref="K34:K35" si="51">IF(F34=0,"",J34*I34)</f>
        <v>0</v>
      </c>
      <c r="L34" s="25">
        <f t="shared" ref="L34:L35" si="52">IF(F34=0,"",L$25)</f>
        <v>0</v>
      </c>
      <c r="M34" s="26">
        <f t="shared" ref="M34:M35" si="53">IF(F34=0,"",0)</f>
        <v>0</v>
      </c>
      <c r="N34" s="26">
        <f t="shared" ref="N34:N35" si="54">IF(F34=0,"",M34*I34)</f>
        <v>0</v>
      </c>
      <c r="O34" s="24">
        <f t="shared" ref="O34:O35" si="55">IF(F34=0,"",N34*L34)</f>
        <v>0</v>
      </c>
      <c r="P34" s="27">
        <f t="shared" ref="P34:P35" si="56">IF(F34=0,"",(K34+O34)/I34)</f>
        <v>0</v>
      </c>
      <c r="Q34" s="24">
        <f t="shared" ref="Q34:Q35" si="57">IF(F34=0,"",(P34*I34))</f>
        <v>0</v>
      </c>
      <c r="R34" s="122"/>
    </row>
    <row r="35" spans="1:18" x14ac:dyDescent="0.35">
      <c r="A35" s="70" t="str">
        <f>IF(TRIM(G35)&lt;&gt;"",COUNTA(G$11:$G35)&amp;"","")</f>
        <v>12</v>
      </c>
      <c r="B35" s="71"/>
      <c r="C35" s="71"/>
      <c r="D35" s="34"/>
      <c r="E35" s="55" t="s">
        <v>117</v>
      </c>
      <c r="F35" s="72">
        <v>93</v>
      </c>
      <c r="G35" s="73" t="s">
        <v>80</v>
      </c>
      <c r="H35" s="22">
        <v>0.1</v>
      </c>
      <c r="I35" s="50">
        <f t="shared" si="49"/>
        <v>102.3</v>
      </c>
      <c r="J35" s="23">
        <f t="shared" si="50"/>
        <v>0</v>
      </c>
      <c r="K35" s="24">
        <f t="shared" si="51"/>
        <v>0</v>
      </c>
      <c r="L35" s="25">
        <f t="shared" si="52"/>
        <v>0</v>
      </c>
      <c r="M35" s="26">
        <f t="shared" si="53"/>
        <v>0</v>
      </c>
      <c r="N35" s="26">
        <f t="shared" si="54"/>
        <v>0</v>
      </c>
      <c r="O35" s="24">
        <f t="shared" si="55"/>
        <v>0</v>
      </c>
      <c r="P35" s="27">
        <f t="shared" si="56"/>
        <v>0</v>
      </c>
      <c r="Q35" s="24">
        <f t="shared" si="57"/>
        <v>0</v>
      </c>
      <c r="R35" s="122"/>
    </row>
    <row r="36" spans="1:18" ht="63.5" customHeight="1" x14ac:dyDescent="0.35">
      <c r="A36" s="70" t="str">
        <f>IF(TRIM(G36)&lt;&gt;"",COUNTA(G$11:$G36)&amp;"","")</f>
        <v/>
      </c>
      <c r="B36" s="71"/>
      <c r="C36" s="71"/>
      <c r="D36" s="34"/>
      <c r="E36" s="236" t="s">
        <v>118</v>
      </c>
      <c r="F36" s="72"/>
      <c r="G36" s="73"/>
      <c r="H36" s="22"/>
      <c r="I36" s="50"/>
      <c r="J36" s="23"/>
      <c r="K36" s="24"/>
      <c r="L36" s="25"/>
      <c r="M36" s="26"/>
      <c r="N36" s="26"/>
      <c r="O36" s="24"/>
      <c r="P36" s="27"/>
      <c r="Q36" s="24"/>
      <c r="R36" s="122"/>
    </row>
    <row r="37" spans="1:18" x14ac:dyDescent="0.35">
      <c r="A37" s="70" t="str">
        <f>IF(TRIM(G37)&lt;&gt;"",COUNTA(G$11:$G37)&amp;"","")</f>
        <v>13</v>
      </c>
      <c r="B37" s="71"/>
      <c r="C37" s="71"/>
      <c r="D37" s="34"/>
      <c r="E37" s="55" t="s">
        <v>116</v>
      </c>
      <c r="F37" s="72">
        <v>93</v>
      </c>
      <c r="G37" s="73" t="s">
        <v>80</v>
      </c>
      <c r="H37" s="22">
        <v>0.1</v>
      </c>
      <c r="I37" s="50">
        <f t="shared" ref="I37:I38" si="58">IF(F37=0,"",F37+(F37*H37))</f>
        <v>102.3</v>
      </c>
      <c r="J37" s="23">
        <f t="shared" ref="J37:J38" si="59">IF(F37=0,"",0)</f>
        <v>0</v>
      </c>
      <c r="K37" s="24">
        <f t="shared" ref="K37:K38" si="60">IF(F37=0,"",J37*I37)</f>
        <v>0</v>
      </c>
      <c r="L37" s="25">
        <f t="shared" ref="L37:L38" si="61">IF(F37=0,"",L$25)</f>
        <v>0</v>
      </c>
      <c r="M37" s="26">
        <f t="shared" ref="M37:M38" si="62">IF(F37=0,"",0)</f>
        <v>0</v>
      </c>
      <c r="N37" s="26">
        <f t="shared" ref="N37:N38" si="63">IF(F37=0,"",M37*I37)</f>
        <v>0</v>
      </c>
      <c r="O37" s="24">
        <f t="shared" ref="O37:O38" si="64">IF(F37=0,"",N37*L37)</f>
        <v>0</v>
      </c>
      <c r="P37" s="27">
        <f t="shared" ref="P37:P38" si="65">IF(F37=0,"",(K37+O37)/I37)</f>
        <v>0</v>
      </c>
      <c r="Q37" s="24">
        <f t="shared" ref="Q37:Q38" si="66">IF(F37=0,"",(P37*I37))</f>
        <v>0</v>
      </c>
      <c r="R37" s="122"/>
    </row>
    <row r="38" spans="1:18" x14ac:dyDescent="0.35">
      <c r="A38" s="70" t="str">
        <f>IF(TRIM(G38)&lt;&gt;"",COUNTA(G$11:$G38)&amp;"","")</f>
        <v>14</v>
      </c>
      <c r="B38" s="71"/>
      <c r="C38" s="71"/>
      <c r="D38" s="34"/>
      <c r="E38" s="55" t="s">
        <v>117</v>
      </c>
      <c r="F38" s="72">
        <v>93</v>
      </c>
      <c r="G38" s="73" t="s">
        <v>80</v>
      </c>
      <c r="H38" s="22">
        <v>0.1</v>
      </c>
      <c r="I38" s="50">
        <f t="shared" si="58"/>
        <v>102.3</v>
      </c>
      <c r="J38" s="23">
        <f t="shared" si="59"/>
        <v>0</v>
      </c>
      <c r="K38" s="24">
        <f t="shared" si="60"/>
        <v>0</v>
      </c>
      <c r="L38" s="25">
        <f t="shared" si="61"/>
        <v>0</v>
      </c>
      <c r="M38" s="26">
        <f t="shared" si="62"/>
        <v>0</v>
      </c>
      <c r="N38" s="26">
        <f t="shared" si="63"/>
        <v>0</v>
      </c>
      <c r="O38" s="24">
        <f t="shared" si="64"/>
        <v>0</v>
      </c>
      <c r="P38" s="27">
        <f t="shared" si="65"/>
        <v>0</v>
      </c>
      <c r="Q38" s="24">
        <f t="shared" si="66"/>
        <v>0</v>
      </c>
      <c r="R38" s="122"/>
    </row>
    <row r="39" spans="1:18" x14ac:dyDescent="0.35">
      <c r="A39" s="70" t="str">
        <f>IF(TRIM(G39)&lt;&gt;"",COUNTA(G$11:$G39)&amp;"","")</f>
        <v/>
      </c>
      <c r="B39" s="71"/>
      <c r="C39" s="71"/>
      <c r="D39" s="34"/>
      <c r="E39" s="55"/>
      <c r="F39" s="113"/>
      <c r="G39" s="73"/>
      <c r="H39" s="22"/>
      <c r="I39" s="50"/>
      <c r="J39" s="23"/>
      <c r="K39" s="24"/>
      <c r="L39" s="25"/>
      <c r="M39" s="26"/>
      <c r="N39" s="26"/>
      <c r="O39" s="24"/>
      <c r="P39" s="27"/>
      <c r="Q39" s="24"/>
      <c r="R39" s="122"/>
    </row>
    <row r="40" spans="1:18" x14ac:dyDescent="0.35">
      <c r="A40" s="70" t="str">
        <f>IF(TRIM(G40)&lt;&gt;"",COUNTA(G$11:$G40)&amp;"","")</f>
        <v/>
      </c>
      <c r="B40" s="71"/>
      <c r="C40" s="71"/>
      <c r="D40" s="34"/>
      <c r="E40" s="231" t="s">
        <v>119</v>
      </c>
      <c r="F40" s="113"/>
      <c r="G40" s="73"/>
      <c r="H40" s="22"/>
      <c r="I40" s="50"/>
      <c r="J40" s="23"/>
      <c r="K40" s="24"/>
      <c r="L40" s="25"/>
      <c r="M40" s="26"/>
      <c r="N40" s="26"/>
      <c r="O40" s="24"/>
      <c r="P40" s="27"/>
      <c r="Q40" s="24"/>
      <c r="R40" s="122"/>
    </row>
    <row r="41" spans="1:18" x14ac:dyDescent="0.35">
      <c r="A41" s="70" t="str">
        <f>IF(TRIM(G41)&lt;&gt;"",COUNTA(G$11:$G41)&amp;"","")</f>
        <v/>
      </c>
      <c r="B41" s="71"/>
      <c r="C41" s="71"/>
      <c r="D41" s="34"/>
      <c r="E41" s="237" t="s">
        <v>120</v>
      </c>
      <c r="F41" s="72"/>
      <c r="G41" s="73"/>
      <c r="H41" s="22"/>
      <c r="I41" s="50"/>
      <c r="J41" s="23"/>
      <c r="K41" s="24"/>
      <c r="L41" s="25"/>
      <c r="M41" s="26"/>
      <c r="N41" s="26"/>
      <c r="O41" s="24"/>
      <c r="P41" s="27"/>
      <c r="Q41" s="24"/>
      <c r="R41" s="122"/>
    </row>
    <row r="42" spans="1:18" x14ac:dyDescent="0.35">
      <c r="A42" s="70" t="str">
        <f>IF(TRIM(G42)&lt;&gt;"",COUNTA(G$11:$G42)&amp;"","")</f>
        <v>15</v>
      </c>
      <c r="B42" s="71"/>
      <c r="C42" s="71"/>
      <c r="D42" s="34"/>
      <c r="E42" s="55" t="s">
        <v>121</v>
      </c>
      <c r="F42" s="64">
        <v>10</v>
      </c>
      <c r="G42" s="64" t="s">
        <v>101</v>
      </c>
      <c r="H42" s="22">
        <v>0</v>
      </c>
      <c r="I42" s="50">
        <f t="shared" ref="I42" si="67">IF(F42=0,"",F42+(F42*H42))</f>
        <v>10</v>
      </c>
      <c r="J42" s="23">
        <f t="shared" ref="J42" si="68">IF(F42=0,"",0)</f>
        <v>0</v>
      </c>
      <c r="K42" s="24">
        <f t="shared" ref="K42" si="69">IF(F42=0,"",J42*I42)</f>
        <v>0</v>
      </c>
      <c r="L42" s="25">
        <f t="shared" ref="L42" si="70">IF(F42=0,"",L$25)</f>
        <v>0</v>
      </c>
      <c r="M42" s="26">
        <f t="shared" ref="M42" si="71">IF(F42=0,"",0)</f>
        <v>0</v>
      </c>
      <c r="N42" s="26">
        <f t="shared" ref="N42" si="72">IF(F42=0,"",M42*I42)</f>
        <v>0</v>
      </c>
      <c r="O42" s="24">
        <f t="shared" ref="O42" si="73">IF(F42=0,"",N42*L42)</f>
        <v>0</v>
      </c>
      <c r="P42" s="27">
        <f t="shared" ref="P42" si="74">IF(F42=0,"",(K42+O42)/I42)</f>
        <v>0</v>
      </c>
      <c r="Q42" s="24">
        <f t="shared" ref="Q42" si="75">IF(F42=0,"",(P42*I42))</f>
        <v>0</v>
      </c>
      <c r="R42" s="122"/>
    </row>
    <row r="43" spans="1:18" x14ac:dyDescent="0.35">
      <c r="A43" s="70" t="str">
        <f>IF(TRIM(G43)&lt;&gt;"",COUNTA(G$11:$G43)&amp;"","")</f>
        <v>16</v>
      </c>
      <c r="B43" s="71"/>
      <c r="C43" s="71"/>
      <c r="D43" s="34"/>
      <c r="E43" s="55" t="s">
        <v>122</v>
      </c>
      <c r="F43" s="64">
        <v>10</v>
      </c>
      <c r="G43" s="64" t="s">
        <v>101</v>
      </c>
      <c r="H43" s="22">
        <v>0</v>
      </c>
      <c r="I43" s="50">
        <f t="shared" ref="I43" si="76">IF(F43=0,"",F43+(F43*H43))</f>
        <v>10</v>
      </c>
      <c r="J43" s="23">
        <f t="shared" ref="J43" si="77">IF(F43=0,"",0)</f>
        <v>0</v>
      </c>
      <c r="K43" s="24">
        <f t="shared" ref="K43" si="78">IF(F43=0,"",J43*I43)</f>
        <v>0</v>
      </c>
      <c r="L43" s="25">
        <f t="shared" ref="L43" si="79">IF(F43=0,"",L$25)</f>
        <v>0</v>
      </c>
      <c r="M43" s="26">
        <f t="shared" ref="M43" si="80">IF(F43=0,"",0)</f>
        <v>0</v>
      </c>
      <c r="N43" s="26">
        <f t="shared" ref="N43" si="81">IF(F43=0,"",M43*I43)</f>
        <v>0</v>
      </c>
      <c r="O43" s="24">
        <f t="shared" ref="O43" si="82">IF(F43=0,"",N43*L43)</f>
        <v>0</v>
      </c>
      <c r="P43" s="27">
        <f t="shared" ref="P43" si="83">IF(F43=0,"",(K43+O43)/I43)</f>
        <v>0</v>
      </c>
      <c r="Q43" s="24">
        <f t="shared" ref="Q43" si="84">IF(F43=0,"",(P43*I43))</f>
        <v>0</v>
      </c>
      <c r="R43" s="122"/>
    </row>
    <row r="44" spans="1:18" x14ac:dyDescent="0.35">
      <c r="A44" s="70" t="str">
        <f>IF(TRIM(G44)&lt;&gt;"",COUNTA(G$11:$G44)&amp;"","")</f>
        <v/>
      </c>
      <c r="B44" s="71"/>
      <c r="C44" s="71"/>
      <c r="D44" s="34"/>
      <c r="E44" s="55"/>
      <c r="F44" s="238"/>
      <c r="G44" s="64"/>
      <c r="H44" s="22"/>
      <c r="I44" s="50"/>
      <c r="J44" s="23"/>
      <c r="K44" s="24"/>
      <c r="L44" s="25"/>
      <c r="M44" s="26"/>
      <c r="N44" s="26"/>
      <c r="O44" s="24"/>
      <c r="P44" s="27"/>
      <c r="Q44" s="24"/>
      <c r="R44" s="122"/>
    </row>
    <row r="45" spans="1:18" x14ac:dyDescent="0.35">
      <c r="A45" s="70" t="str">
        <f>IF(TRIM(G45)&lt;&gt;"",COUNTA(G$11:$G45)&amp;"","")</f>
        <v/>
      </c>
      <c r="B45" s="71"/>
      <c r="C45" s="71"/>
      <c r="D45" s="34"/>
      <c r="E45" s="231" t="s">
        <v>105</v>
      </c>
      <c r="F45" s="113"/>
      <c r="G45" s="73"/>
      <c r="H45" s="22"/>
      <c r="I45" s="50"/>
      <c r="J45" s="23"/>
      <c r="K45" s="24"/>
      <c r="L45" s="25"/>
      <c r="M45" s="26"/>
      <c r="N45" s="26"/>
      <c r="O45" s="24"/>
      <c r="P45" s="27"/>
      <c r="Q45" s="24"/>
      <c r="R45" s="122"/>
    </row>
    <row r="46" spans="1:18" ht="40" customHeight="1" x14ac:dyDescent="0.35">
      <c r="A46" s="70" t="str">
        <f>IF(TRIM(G46)&lt;&gt;"",COUNTA(G$11:$G46)&amp;"","")</f>
        <v>17</v>
      </c>
      <c r="B46" s="71"/>
      <c r="C46" s="71"/>
      <c r="D46" s="34"/>
      <c r="E46" s="55" t="s">
        <v>154</v>
      </c>
      <c r="F46" s="64">
        <v>3</v>
      </c>
      <c r="G46" s="64" t="s">
        <v>101</v>
      </c>
      <c r="H46" s="22">
        <v>0</v>
      </c>
      <c r="I46" s="50">
        <f t="shared" ref="I46:I52" si="85">IF(F46=0,"",F46+(F46*H46))</f>
        <v>3</v>
      </c>
      <c r="J46" s="23">
        <f t="shared" ref="J46:J52" si="86">IF(F46=0,"",0)</f>
        <v>0</v>
      </c>
      <c r="K46" s="24">
        <f t="shared" ref="K46:K52" si="87">IF(F46=0,"",J46*I46)</f>
        <v>0</v>
      </c>
      <c r="L46" s="25">
        <f t="shared" ref="L46:L52" si="88">IF(F46=0,"",L$25)</f>
        <v>0</v>
      </c>
      <c r="M46" s="26">
        <f t="shared" ref="M46:M52" si="89">IF(F46=0,"",0)</f>
        <v>0</v>
      </c>
      <c r="N46" s="26">
        <f t="shared" ref="N46:N52" si="90">IF(F46=0,"",M46*I46)</f>
        <v>0</v>
      </c>
      <c r="O46" s="24">
        <f t="shared" ref="O46:O52" si="91">IF(F46=0,"",N46*L46)</f>
        <v>0</v>
      </c>
      <c r="P46" s="27">
        <f t="shared" ref="P46:P52" si="92">IF(F46=0,"",(K46+O46)/I46)</f>
        <v>0</v>
      </c>
      <c r="Q46" s="24">
        <f t="shared" ref="Q46:Q52" si="93">IF(F46=0,"",(P46*I46))</f>
        <v>0</v>
      </c>
      <c r="R46" s="122"/>
    </row>
    <row r="47" spans="1:18" ht="40" customHeight="1" x14ac:dyDescent="0.35">
      <c r="A47" s="70" t="str">
        <f>IF(TRIM(G47)&lt;&gt;"",COUNTA(G$11:$G47)&amp;"","")</f>
        <v>18</v>
      </c>
      <c r="B47" s="71"/>
      <c r="C47" s="71"/>
      <c r="D47" s="34"/>
      <c r="E47" s="55" t="s">
        <v>155</v>
      </c>
      <c r="F47" s="64">
        <v>5</v>
      </c>
      <c r="G47" s="64" t="s">
        <v>101</v>
      </c>
      <c r="H47" s="22">
        <v>0</v>
      </c>
      <c r="I47" s="50">
        <f t="shared" si="85"/>
        <v>5</v>
      </c>
      <c r="J47" s="23">
        <f t="shared" si="86"/>
        <v>0</v>
      </c>
      <c r="K47" s="24">
        <f t="shared" si="87"/>
        <v>0</v>
      </c>
      <c r="L47" s="25">
        <f t="shared" si="88"/>
        <v>0</v>
      </c>
      <c r="M47" s="26">
        <f t="shared" si="89"/>
        <v>0</v>
      </c>
      <c r="N47" s="26">
        <f t="shared" si="90"/>
        <v>0</v>
      </c>
      <c r="O47" s="24">
        <f t="shared" si="91"/>
        <v>0</v>
      </c>
      <c r="P47" s="27">
        <f t="shared" si="92"/>
        <v>0</v>
      </c>
      <c r="Q47" s="24">
        <f t="shared" si="93"/>
        <v>0</v>
      </c>
      <c r="R47" s="122"/>
    </row>
    <row r="48" spans="1:18" ht="40" customHeight="1" x14ac:dyDescent="0.35">
      <c r="A48" s="70" t="str">
        <f>IF(TRIM(G48)&lt;&gt;"",COUNTA(G$11:$G48)&amp;"","")</f>
        <v>19</v>
      </c>
      <c r="B48" s="71"/>
      <c r="C48" s="71"/>
      <c r="D48" s="34"/>
      <c r="E48" s="55" t="s">
        <v>156</v>
      </c>
      <c r="F48" s="64">
        <v>5</v>
      </c>
      <c r="G48" s="64" t="s">
        <v>101</v>
      </c>
      <c r="H48" s="22">
        <v>0</v>
      </c>
      <c r="I48" s="50">
        <f t="shared" si="85"/>
        <v>5</v>
      </c>
      <c r="J48" s="23">
        <f t="shared" si="86"/>
        <v>0</v>
      </c>
      <c r="K48" s="24">
        <f t="shared" si="87"/>
        <v>0</v>
      </c>
      <c r="L48" s="25">
        <f t="shared" si="88"/>
        <v>0</v>
      </c>
      <c r="M48" s="26">
        <f t="shared" si="89"/>
        <v>0</v>
      </c>
      <c r="N48" s="26">
        <f t="shared" si="90"/>
        <v>0</v>
      </c>
      <c r="O48" s="24">
        <f t="shared" si="91"/>
        <v>0</v>
      </c>
      <c r="P48" s="27">
        <f t="shared" si="92"/>
        <v>0</v>
      </c>
      <c r="Q48" s="24">
        <f t="shared" si="93"/>
        <v>0</v>
      </c>
      <c r="R48" s="122"/>
    </row>
    <row r="49" spans="1:18" ht="40" customHeight="1" x14ac:dyDescent="0.35">
      <c r="A49" s="70" t="str">
        <f>IF(TRIM(G49)&lt;&gt;"",COUNTA(G$11:$G49)&amp;"","")</f>
        <v>20</v>
      </c>
      <c r="B49" s="71"/>
      <c r="C49" s="71"/>
      <c r="D49" s="34"/>
      <c r="E49" s="55" t="s">
        <v>157</v>
      </c>
      <c r="F49" s="64">
        <v>4</v>
      </c>
      <c r="G49" s="64" t="s">
        <v>101</v>
      </c>
      <c r="H49" s="22">
        <v>0</v>
      </c>
      <c r="I49" s="50">
        <f t="shared" si="85"/>
        <v>4</v>
      </c>
      <c r="J49" s="23">
        <f t="shared" si="86"/>
        <v>0</v>
      </c>
      <c r="K49" s="24">
        <f t="shared" si="87"/>
        <v>0</v>
      </c>
      <c r="L49" s="25">
        <f t="shared" si="88"/>
        <v>0</v>
      </c>
      <c r="M49" s="26">
        <f t="shared" si="89"/>
        <v>0</v>
      </c>
      <c r="N49" s="26">
        <f t="shared" si="90"/>
        <v>0</v>
      </c>
      <c r="O49" s="24">
        <f t="shared" si="91"/>
        <v>0</v>
      </c>
      <c r="P49" s="27">
        <f t="shared" si="92"/>
        <v>0</v>
      </c>
      <c r="Q49" s="24">
        <f t="shared" si="93"/>
        <v>0</v>
      </c>
      <c r="R49" s="122"/>
    </row>
    <row r="50" spans="1:18" ht="40" customHeight="1" x14ac:dyDescent="0.35">
      <c r="A50" s="70" t="str">
        <f>IF(TRIM(G50)&lt;&gt;"",COUNTA(G$11:$G50)&amp;"","")</f>
        <v>21</v>
      </c>
      <c r="B50" s="71"/>
      <c r="C50" s="71"/>
      <c r="D50" s="34"/>
      <c r="E50" s="55" t="s">
        <v>158</v>
      </c>
      <c r="F50" s="64">
        <v>4</v>
      </c>
      <c r="G50" s="64" t="s">
        <v>101</v>
      </c>
      <c r="H50" s="22">
        <v>0</v>
      </c>
      <c r="I50" s="50">
        <f t="shared" si="85"/>
        <v>4</v>
      </c>
      <c r="J50" s="23">
        <f t="shared" si="86"/>
        <v>0</v>
      </c>
      <c r="K50" s="24">
        <f t="shared" si="87"/>
        <v>0</v>
      </c>
      <c r="L50" s="25">
        <f t="shared" si="88"/>
        <v>0</v>
      </c>
      <c r="M50" s="26">
        <f t="shared" si="89"/>
        <v>0</v>
      </c>
      <c r="N50" s="26">
        <f t="shared" si="90"/>
        <v>0</v>
      </c>
      <c r="O50" s="24">
        <f t="shared" si="91"/>
        <v>0</v>
      </c>
      <c r="P50" s="27">
        <f t="shared" si="92"/>
        <v>0</v>
      </c>
      <c r="Q50" s="24">
        <f t="shared" si="93"/>
        <v>0</v>
      </c>
      <c r="R50" s="122"/>
    </row>
    <row r="51" spans="1:18" ht="40" customHeight="1" x14ac:dyDescent="0.35">
      <c r="A51" s="70" t="str">
        <f>IF(TRIM(G51)&lt;&gt;"",COUNTA(G$11:$G51)&amp;"","")</f>
        <v>22</v>
      </c>
      <c r="B51" s="71"/>
      <c r="C51" s="71"/>
      <c r="D51" s="34"/>
      <c r="E51" s="55" t="s">
        <v>159</v>
      </c>
      <c r="F51" s="64">
        <v>1</v>
      </c>
      <c r="G51" s="64" t="s">
        <v>101</v>
      </c>
      <c r="H51" s="22">
        <v>0</v>
      </c>
      <c r="I51" s="50">
        <f t="shared" si="85"/>
        <v>1</v>
      </c>
      <c r="J51" s="23">
        <f t="shared" si="86"/>
        <v>0</v>
      </c>
      <c r="K51" s="24">
        <f t="shared" si="87"/>
        <v>0</v>
      </c>
      <c r="L51" s="25">
        <f t="shared" si="88"/>
        <v>0</v>
      </c>
      <c r="M51" s="26">
        <f t="shared" si="89"/>
        <v>0</v>
      </c>
      <c r="N51" s="26">
        <f t="shared" si="90"/>
        <v>0</v>
      </c>
      <c r="O51" s="24">
        <f t="shared" si="91"/>
        <v>0</v>
      </c>
      <c r="P51" s="27">
        <f t="shared" si="92"/>
        <v>0</v>
      </c>
      <c r="Q51" s="24">
        <f t="shared" si="93"/>
        <v>0</v>
      </c>
      <c r="R51" s="122"/>
    </row>
    <row r="52" spans="1:18" ht="40" customHeight="1" x14ac:dyDescent="0.35">
      <c r="A52" s="70" t="str">
        <f>IF(TRIM(G52)&lt;&gt;"",COUNTA(G$11:$G52)&amp;"","")</f>
        <v>23</v>
      </c>
      <c r="B52" s="71"/>
      <c r="C52" s="71"/>
      <c r="D52" s="34"/>
      <c r="E52" s="55" t="s">
        <v>160</v>
      </c>
      <c r="F52" s="64">
        <v>8</v>
      </c>
      <c r="G52" s="64" t="s">
        <v>101</v>
      </c>
      <c r="H52" s="22">
        <v>0</v>
      </c>
      <c r="I52" s="50">
        <f t="shared" si="85"/>
        <v>8</v>
      </c>
      <c r="J52" s="23">
        <f t="shared" si="86"/>
        <v>0</v>
      </c>
      <c r="K52" s="24">
        <f t="shared" si="87"/>
        <v>0</v>
      </c>
      <c r="L52" s="25">
        <f t="shared" si="88"/>
        <v>0</v>
      </c>
      <c r="M52" s="26">
        <f t="shared" si="89"/>
        <v>0</v>
      </c>
      <c r="N52" s="26">
        <f t="shared" si="90"/>
        <v>0</v>
      </c>
      <c r="O52" s="24">
        <f t="shared" si="91"/>
        <v>0</v>
      </c>
      <c r="P52" s="27">
        <f t="shared" si="92"/>
        <v>0</v>
      </c>
      <c r="Q52" s="24">
        <f t="shared" si="93"/>
        <v>0</v>
      </c>
      <c r="R52" s="122"/>
    </row>
    <row r="53" spans="1:18" x14ac:dyDescent="0.35">
      <c r="A53" s="70" t="str">
        <f>IF(TRIM(G53)&lt;&gt;"",COUNTA(G$11:$G53)&amp;"","")</f>
        <v/>
      </c>
      <c r="B53" s="71"/>
      <c r="C53" s="71"/>
      <c r="D53" s="34"/>
      <c r="E53" s="211"/>
      <c r="F53" s="238"/>
      <c r="G53" s="64"/>
      <c r="H53" s="22"/>
      <c r="I53" s="50"/>
      <c r="J53" s="23"/>
      <c r="K53" s="24"/>
      <c r="L53" s="25"/>
      <c r="M53" s="26"/>
      <c r="N53" s="26"/>
      <c r="O53" s="24"/>
      <c r="P53" s="27"/>
      <c r="Q53" s="24"/>
      <c r="R53" s="122"/>
    </row>
    <row r="54" spans="1:18" x14ac:dyDescent="0.35">
      <c r="A54" s="70" t="str">
        <f>IF(TRIM(G54)&lt;&gt;"",COUNTA(G$11:$G54)&amp;"","")</f>
        <v/>
      </c>
      <c r="B54" s="71"/>
      <c r="C54" s="71"/>
      <c r="D54" s="34"/>
      <c r="E54" s="231" t="s">
        <v>123</v>
      </c>
      <c r="F54" s="113"/>
      <c r="G54" s="73"/>
      <c r="H54" s="22"/>
      <c r="I54" s="50"/>
      <c r="J54" s="23"/>
      <c r="K54" s="24"/>
      <c r="L54" s="25"/>
      <c r="M54" s="26"/>
      <c r="N54" s="26"/>
      <c r="O54" s="24"/>
      <c r="P54" s="27"/>
      <c r="Q54" s="24"/>
      <c r="R54" s="122"/>
    </row>
    <row r="55" spans="1:18" ht="43.5" x14ac:dyDescent="0.35">
      <c r="A55" s="70" t="str">
        <f>IF(TRIM(G55)&lt;&gt;"",COUNTA(G$11:$G55)&amp;"","")</f>
        <v>24</v>
      </c>
      <c r="B55" s="71"/>
      <c r="C55" s="71"/>
      <c r="D55" s="34"/>
      <c r="E55" s="55" t="s">
        <v>152</v>
      </c>
      <c r="F55" s="64">
        <v>1</v>
      </c>
      <c r="G55" s="64" t="s">
        <v>101</v>
      </c>
      <c r="H55" s="22">
        <v>0</v>
      </c>
      <c r="I55" s="50">
        <f t="shared" ref="I55:I56" si="94">IF(F55=0,"",F55+(F55*H55))</f>
        <v>1</v>
      </c>
      <c r="J55" s="23">
        <f t="shared" ref="J55:J56" si="95">IF(F55=0,"",0)</f>
        <v>0</v>
      </c>
      <c r="K55" s="24">
        <f t="shared" ref="K55:K56" si="96">IF(F55=0,"",J55*I55)</f>
        <v>0</v>
      </c>
      <c r="L55" s="25">
        <f t="shared" ref="L55:L56" si="97">IF(F55=0,"",L$25)</f>
        <v>0</v>
      </c>
      <c r="M55" s="26">
        <f t="shared" ref="M55:M56" si="98">IF(F55=0,"",0)</f>
        <v>0</v>
      </c>
      <c r="N55" s="26">
        <f t="shared" ref="N55:N56" si="99">IF(F55=0,"",M55*I55)</f>
        <v>0</v>
      </c>
      <c r="O55" s="24">
        <f t="shared" ref="O55:O56" si="100">IF(F55=0,"",N55*L55)</f>
        <v>0</v>
      </c>
      <c r="P55" s="27">
        <f t="shared" ref="P55:P56" si="101">IF(F55=0,"",(K55+O55)/I55)</f>
        <v>0</v>
      </c>
      <c r="Q55" s="24">
        <f t="shared" ref="Q55:Q56" si="102">IF(F55=0,"",(P55*I55))</f>
        <v>0</v>
      </c>
      <c r="R55" s="122"/>
    </row>
    <row r="56" spans="1:18" ht="43.5" x14ac:dyDescent="0.35">
      <c r="A56" s="70" t="str">
        <f>IF(TRIM(G56)&lt;&gt;"",COUNTA(G$11:$G56)&amp;"","")</f>
        <v>25</v>
      </c>
      <c r="B56" s="71"/>
      <c r="C56" s="71"/>
      <c r="D56" s="34"/>
      <c r="E56" s="55" t="s">
        <v>153</v>
      </c>
      <c r="F56" s="64">
        <v>1</v>
      </c>
      <c r="G56" s="64" t="s">
        <v>101</v>
      </c>
      <c r="H56" s="22">
        <v>0</v>
      </c>
      <c r="I56" s="50">
        <f t="shared" si="94"/>
        <v>1</v>
      </c>
      <c r="J56" s="23">
        <f t="shared" si="95"/>
        <v>0</v>
      </c>
      <c r="K56" s="24">
        <f t="shared" si="96"/>
        <v>0</v>
      </c>
      <c r="L56" s="25">
        <f t="shared" si="97"/>
        <v>0</v>
      </c>
      <c r="M56" s="26">
        <f t="shared" si="98"/>
        <v>0</v>
      </c>
      <c r="N56" s="26">
        <f t="shared" si="99"/>
        <v>0</v>
      </c>
      <c r="O56" s="24">
        <f t="shared" si="100"/>
        <v>0</v>
      </c>
      <c r="P56" s="27">
        <f t="shared" si="101"/>
        <v>0</v>
      </c>
      <c r="Q56" s="24">
        <f t="shared" si="102"/>
        <v>0</v>
      </c>
      <c r="R56" s="122"/>
    </row>
    <row r="57" spans="1:18" x14ac:dyDescent="0.35">
      <c r="A57" s="70" t="str">
        <f>IF(TRIM(G57)&lt;&gt;"",COUNTA(G$11:$G57)&amp;"","")</f>
        <v/>
      </c>
      <c r="B57" s="71"/>
      <c r="C57" s="71"/>
      <c r="D57" s="34"/>
      <c r="E57" s="55"/>
      <c r="F57" s="238"/>
      <c r="G57" s="64"/>
      <c r="H57" s="22"/>
      <c r="I57" s="50"/>
      <c r="J57" s="23"/>
      <c r="K57" s="24"/>
      <c r="L57" s="25"/>
      <c r="M57" s="26"/>
      <c r="N57" s="26"/>
      <c r="O57" s="24"/>
      <c r="P57" s="27"/>
      <c r="Q57" s="24"/>
      <c r="R57" s="122"/>
    </row>
    <row r="58" spans="1:18" x14ac:dyDescent="0.35">
      <c r="A58" s="70" t="str">
        <f>IF(TRIM(G58)&lt;&gt;"",COUNTA(G$11:$G58)&amp;"","")</f>
        <v/>
      </c>
      <c r="B58" s="71"/>
      <c r="C58" s="71"/>
      <c r="D58" s="34"/>
      <c r="E58" s="231" t="s">
        <v>124</v>
      </c>
      <c r="F58" s="113"/>
      <c r="G58" s="73"/>
      <c r="H58" s="22"/>
      <c r="I58" s="50"/>
      <c r="J58" s="23"/>
      <c r="K58" s="24"/>
      <c r="L58" s="25"/>
      <c r="M58" s="26"/>
      <c r="N58" s="26"/>
      <c r="O58" s="24"/>
      <c r="P58" s="27"/>
      <c r="Q58" s="24"/>
      <c r="R58" s="122"/>
    </row>
    <row r="59" spans="1:18" ht="43.5" x14ac:dyDescent="0.35">
      <c r="A59" s="70" t="str">
        <f>IF(TRIM(G59)&lt;&gt;"",COUNTA(G$11:$G59)&amp;"","")</f>
        <v>26</v>
      </c>
      <c r="B59" s="71"/>
      <c r="C59" s="71"/>
      <c r="D59" s="34"/>
      <c r="E59" s="55" t="s">
        <v>150</v>
      </c>
      <c r="F59" s="64">
        <v>1</v>
      </c>
      <c r="G59" s="64" t="s">
        <v>101</v>
      </c>
      <c r="H59" s="22">
        <v>0</v>
      </c>
      <c r="I59" s="50">
        <f t="shared" ref="I59:I60" si="103">IF(F59=0,"",F59+(F59*H59))</f>
        <v>1</v>
      </c>
      <c r="J59" s="23">
        <f t="shared" ref="J59:J60" si="104">IF(F59=0,"",0)</f>
        <v>0</v>
      </c>
      <c r="K59" s="24">
        <f t="shared" ref="K59:K60" si="105">IF(F59=0,"",J59*I59)</f>
        <v>0</v>
      </c>
      <c r="L59" s="25">
        <f t="shared" ref="L59:L60" si="106">IF(F59=0,"",L$25)</f>
        <v>0</v>
      </c>
      <c r="M59" s="26">
        <f t="shared" ref="M59:M60" si="107">IF(F59=0,"",0)</f>
        <v>0</v>
      </c>
      <c r="N59" s="26">
        <f t="shared" ref="N59:N60" si="108">IF(F59=0,"",M59*I59)</f>
        <v>0</v>
      </c>
      <c r="O59" s="24">
        <f t="shared" ref="O59:O60" si="109">IF(F59=0,"",N59*L59)</f>
        <v>0</v>
      </c>
      <c r="P59" s="27">
        <f t="shared" ref="P59:P60" si="110">IF(F59=0,"",(K59+O59)/I59)</f>
        <v>0</v>
      </c>
      <c r="Q59" s="24">
        <f t="shared" ref="Q59:Q60" si="111">IF(F59=0,"",(P59*I59))</f>
        <v>0</v>
      </c>
      <c r="R59" s="122"/>
    </row>
    <row r="60" spans="1:18" ht="43.5" x14ac:dyDescent="0.35">
      <c r="A60" s="70" t="str">
        <f>IF(TRIM(G60)&lt;&gt;"",COUNTA(G$11:$G60)&amp;"","")</f>
        <v>27</v>
      </c>
      <c r="B60" s="71"/>
      <c r="C60" s="71"/>
      <c r="D60" s="34"/>
      <c r="E60" s="55" t="s">
        <v>151</v>
      </c>
      <c r="F60" s="64">
        <v>1</v>
      </c>
      <c r="G60" s="64" t="s">
        <v>101</v>
      </c>
      <c r="H60" s="22">
        <v>0</v>
      </c>
      <c r="I60" s="50">
        <f t="shared" si="103"/>
        <v>1</v>
      </c>
      <c r="J60" s="23">
        <f t="shared" si="104"/>
        <v>0</v>
      </c>
      <c r="K60" s="24">
        <f t="shared" si="105"/>
        <v>0</v>
      </c>
      <c r="L60" s="25">
        <f t="shared" si="106"/>
        <v>0</v>
      </c>
      <c r="M60" s="26">
        <f t="shared" si="107"/>
        <v>0</v>
      </c>
      <c r="N60" s="26">
        <f t="shared" si="108"/>
        <v>0</v>
      </c>
      <c r="O60" s="24">
        <f t="shared" si="109"/>
        <v>0</v>
      </c>
      <c r="P60" s="27">
        <f t="shared" si="110"/>
        <v>0</v>
      </c>
      <c r="Q60" s="24">
        <f t="shared" si="111"/>
        <v>0</v>
      </c>
      <c r="R60" s="122"/>
    </row>
    <row r="61" spans="1:18" x14ac:dyDescent="0.35">
      <c r="A61" s="70" t="str">
        <f>IF(TRIM(G61)&lt;&gt;"",COUNTA(G$11:$G61)&amp;"","")</f>
        <v/>
      </c>
      <c r="B61" s="71"/>
      <c r="C61" s="71"/>
      <c r="D61" s="34"/>
      <c r="E61" s="55"/>
      <c r="F61" s="238"/>
      <c r="G61" s="64"/>
      <c r="H61" s="22"/>
      <c r="I61" s="50"/>
      <c r="J61" s="23"/>
      <c r="K61" s="24"/>
      <c r="L61" s="25"/>
      <c r="M61" s="26"/>
      <c r="N61" s="26"/>
      <c r="O61" s="24"/>
      <c r="P61" s="27"/>
      <c r="Q61" s="24"/>
      <c r="R61" s="122"/>
    </row>
    <row r="62" spans="1:18" x14ac:dyDescent="0.35">
      <c r="A62" s="70" t="str">
        <f>IF(TRIM(G62)&lt;&gt;"",COUNTA(G$11:$G62)&amp;"","")</f>
        <v/>
      </c>
      <c r="B62" s="71"/>
      <c r="C62" s="71"/>
      <c r="D62" s="34"/>
      <c r="E62" s="231" t="s">
        <v>125</v>
      </c>
      <c r="F62" s="113"/>
      <c r="G62" s="73"/>
      <c r="H62" s="22"/>
      <c r="I62" s="50"/>
      <c r="J62" s="23"/>
      <c r="K62" s="24"/>
      <c r="L62" s="25"/>
      <c r="M62" s="26"/>
      <c r="N62" s="26"/>
      <c r="O62" s="24"/>
      <c r="P62" s="27"/>
      <c r="Q62" s="24"/>
      <c r="R62" s="122"/>
    </row>
    <row r="63" spans="1:18" x14ac:dyDescent="0.35">
      <c r="A63" s="70" t="str">
        <f>IF(TRIM(G63)&lt;&gt;"",COUNTA(G$11:$G63)&amp;"","")</f>
        <v>28</v>
      </c>
      <c r="B63" s="71"/>
      <c r="C63" s="71"/>
      <c r="D63" s="34"/>
      <c r="E63" s="55" t="s">
        <v>126</v>
      </c>
      <c r="F63" s="72">
        <v>2443.4502699999998</v>
      </c>
      <c r="G63" s="73" t="s">
        <v>127</v>
      </c>
      <c r="H63" s="22">
        <v>0.1</v>
      </c>
      <c r="I63" s="50">
        <f t="shared" ref="I63" si="112">IF(F63=0,"",F63+(F63*H63))</f>
        <v>2687.7952969999997</v>
      </c>
      <c r="J63" s="23">
        <f t="shared" ref="J63" si="113">IF(F63=0,"",0)</f>
        <v>0</v>
      </c>
      <c r="K63" s="24">
        <f t="shared" ref="K63" si="114">IF(F63=0,"",J63*I63)</f>
        <v>0</v>
      </c>
      <c r="L63" s="25">
        <f t="shared" ref="L63" si="115">IF(F63=0,"",L$25)</f>
        <v>0</v>
      </c>
      <c r="M63" s="26">
        <f t="shared" ref="M63" si="116">IF(F63=0,"",0)</f>
        <v>0</v>
      </c>
      <c r="N63" s="26">
        <f t="shared" ref="N63" si="117">IF(F63=0,"",M63*I63)</f>
        <v>0</v>
      </c>
      <c r="O63" s="24">
        <f t="shared" ref="O63" si="118">IF(F63=0,"",N63*L63)</f>
        <v>0</v>
      </c>
      <c r="P63" s="27">
        <f t="shared" ref="P63" si="119">IF(F63=0,"",(K63+O63)/I63)</f>
        <v>0</v>
      </c>
      <c r="Q63" s="24">
        <f t="shared" ref="Q63" si="120">IF(F63=0,"",(P63*I63))</f>
        <v>0</v>
      </c>
      <c r="R63" s="122"/>
    </row>
    <row r="64" spans="1:18" x14ac:dyDescent="0.35">
      <c r="A64" s="70" t="str">
        <f>IF(TRIM(G64)&lt;&gt;"",COUNTA(G$11:$G64)&amp;"","")</f>
        <v/>
      </c>
      <c r="B64" s="71"/>
      <c r="C64" s="71"/>
      <c r="D64" s="34"/>
      <c r="E64" s="55"/>
      <c r="F64" s="113"/>
      <c r="G64" s="73"/>
      <c r="H64" s="22"/>
      <c r="I64" s="50"/>
      <c r="J64" s="23"/>
      <c r="K64" s="24"/>
      <c r="L64" s="25"/>
      <c r="M64" s="26"/>
      <c r="N64" s="26"/>
      <c r="O64" s="24"/>
      <c r="P64" s="27"/>
      <c r="Q64" s="24"/>
      <c r="R64" s="122"/>
    </row>
    <row r="65" spans="1:18" x14ac:dyDescent="0.35">
      <c r="A65" s="70" t="str">
        <f>IF(TRIM(G65)&lt;&gt;"",COUNTA(G$11:$G65)&amp;"","")</f>
        <v/>
      </c>
      <c r="B65" s="71"/>
      <c r="C65" s="71"/>
      <c r="D65" s="34"/>
      <c r="E65" s="231" t="s">
        <v>128</v>
      </c>
      <c r="F65" s="113"/>
      <c r="G65" s="73"/>
      <c r="H65" s="22"/>
      <c r="I65" s="50"/>
      <c r="J65" s="23"/>
      <c r="K65" s="24"/>
      <c r="L65" s="25"/>
      <c r="M65" s="26"/>
      <c r="N65" s="26"/>
      <c r="O65" s="24"/>
      <c r="P65" s="27"/>
      <c r="Q65" s="24"/>
      <c r="R65" s="122"/>
    </row>
    <row r="66" spans="1:18" ht="29" x14ac:dyDescent="0.35">
      <c r="A66" s="70" t="str">
        <f>IF(TRIM(G66)&lt;&gt;"",COUNTA(G$11:$G66)&amp;"","")</f>
        <v>29</v>
      </c>
      <c r="B66" s="71"/>
      <c r="C66" s="71"/>
      <c r="D66" s="34" t="s">
        <v>161</v>
      </c>
      <c r="E66" s="55" t="s">
        <v>129</v>
      </c>
      <c r="F66" s="72">
        <v>1471.9477999999999</v>
      </c>
      <c r="G66" s="73" t="s">
        <v>66</v>
      </c>
      <c r="H66" s="22">
        <v>0.1</v>
      </c>
      <c r="I66" s="50">
        <f t="shared" ref="I66" si="121">IF(F66=0,"",F66+(F66*H66))</f>
        <v>1619.14258</v>
      </c>
      <c r="J66" s="23">
        <f t="shared" ref="J66" si="122">IF(F66=0,"",0)</f>
        <v>0</v>
      </c>
      <c r="K66" s="24">
        <f t="shared" ref="K66" si="123">IF(F66=0,"",J66*I66)</f>
        <v>0</v>
      </c>
      <c r="L66" s="25">
        <f t="shared" ref="L66" si="124">IF(F66=0,"",L$25)</f>
        <v>0</v>
      </c>
      <c r="M66" s="26">
        <f t="shared" ref="M66" si="125">IF(F66=0,"",0)</f>
        <v>0</v>
      </c>
      <c r="N66" s="26">
        <f t="shared" ref="N66" si="126">IF(F66=0,"",M66*I66)</f>
        <v>0</v>
      </c>
      <c r="O66" s="24">
        <f t="shared" ref="O66" si="127">IF(F66=0,"",N66*L66)</f>
        <v>0</v>
      </c>
      <c r="P66" s="27">
        <f t="shared" ref="P66" si="128">IF(F66=0,"",(K66+O66)/I66)</f>
        <v>0</v>
      </c>
      <c r="Q66" s="24">
        <f t="shared" ref="Q66" si="129">IF(F66=0,"",(P66*I66))</f>
        <v>0</v>
      </c>
      <c r="R66" s="122"/>
    </row>
    <row r="67" spans="1:18" x14ac:dyDescent="0.35">
      <c r="A67" s="70" t="str">
        <f>IF(TRIM(G67)&lt;&gt;"",COUNTA(G$11:$G67)&amp;"","")</f>
        <v/>
      </c>
      <c r="B67" s="71"/>
      <c r="C67" s="71"/>
      <c r="D67" s="34"/>
      <c r="E67" s="55"/>
      <c r="F67" s="113"/>
      <c r="G67" s="73"/>
      <c r="H67" s="22"/>
      <c r="I67" s="50"/>
      <c r="J67" s="23"/>
      <c r="K67" s="24"/>
      <c r="L67" s="25"/>
      <c r="M67" s="26"/>
      <c r="N67" s="26"/>
      <c r="O67" s="24"/>
      <c r="P67" s="27"/>
      <c r="Q67" s="24"/>
      <c r="R67" s="122"/>
    </row>
    <row r="68" spans="1:18" x14ac:dyDescent="0.35">
      <c r="A68" s="70" t="str">
        <f>IF(TRIM(G68)&lt;&gt;"",COUNTA(G$11:$G68)&amp;"","")</f>
        <v/>
      </c>
      <c r="B68" s="71"/>
      <c r="C68" s="71"/>
      <c r="D68" s="34"/>
      <c r="E68" s="231" t="s">
        <v>130</v>
      </c>
      <c r="F68" s="113"/>
      <c r="G68" s="73"/>
      <c r="H68" s="22">
        <v>0.1</v>
      </c>
      <c r="I68" s="50" t="str">
        <f t="shared" ref="I68:I69" si="130">IF(F68=0,"",F68+(F68*H68))</f>
        <v/>
      </c>
      <c r="J68" s="23" t="str">
        <f t="shared" ref="J68:J69" si="131">IF(F68=0,"",0)</f>
        <v/>
      </c>
      <c r="K68" s="24" t="str">
        <f t="shared" ref="K68:K69" si="132">IF(F68=0,"",J68*I68)</f>
        <v/>
      </c>
      <c r="L68" s="25" t="str">
        <f t="shared" ref="L68:L69" si="133">IF(F68=0,"",L$25)</f>
        <v/>
      </c>
      <c r="M68" s="26" t="str">
        <f t="shared" ref="M68:M69" si="134">IF(F68=0,"",0)</f>
        <v/>
      </c>
      <c r="N68" s="26" t="str">
        <f t="shared" ref="N68:N69" si="135">IF(F68=0,"",M68*I68)</f>
        <v/>
      </c>
      <c r="O68" s="24" t="str">
        <f t="shared" ref="O68:O69" si="136">IF(F68=0,"",N68*L68)</f>
        <v/>
      </c>
      <c r="P68" s="27" t="str">
        <f t="shared" ref="P68:P69" si="137">IF(F68=0,"",(K68+O68)/I68)</f>
        <v/>
      </c>
      <c r="Q68" s="24" t="str">
        <f t="shared" ref="Q68:Q69" si="138">IF(F68=0,"",(P68*I68))</f>
        <v/>
      </c>
      <c r="R68" s="122"/>
    </row>
    <row r="69" spans="1:18" x14ac:dyDescent="0.35">
      <c r="A69" s="70" t="str">
        <f>IF(TRIM(G69)&lt;&gt;"",COUNTA(G$11:$G69)&amp;"","")</f>
        <v>30</v>
      </c>
      <c r="B69" s="71"/>
      <c r="C69" s="71"/>
      <c r="D69" s="34"/>
      <c r="E69" s="55" t="s">
        <v>131</v>
      </c>
      <c r="F69" s="72">
        <v>721.89333299999998</v>
      </c>
      <c r="G69" s="73" t="s">
        <v>66</v>
      </c>
      <c r="H69" s="22">
        <v>0.1</v>
      </c>
      <c r="I69" s="50">
        <f t="shared" si="130"/>
        <v>794.08266630000003</v>
      </c>
      <c r="J69" s="23">
        <f t="shared" si="131"/>
        <v>0</v>
      </c>
      <c r="K69" s="24">
        <f t="shared" si="132"/>
        <v>0</v>
      </c>
      <c r="L69" s="25">
        <f t="shared" si="133"/>
        <v>0</v>
      </c>
      <c r="M69" s="26">
        <f t="shared" si="134"/>
        <v>0</v>
      </c>
      <c r="N69" s="26">
        <f t="shared" si="135"/>
        <v>0</v>
      </c>
      <c r="O69" s="24">
        <f t="shared" si="136"/>
        <v>0</v>
      </c>
      <c r="P69" s="27">
        <f t="shared" si="137"/>
        <v>0</v>
      </c>
      <c r="Q69" s="24">
        <f t="shared" si="138"/>
        <v>0</v>
      </c>
      <c r="R69" s="122"/>
    </row>
    <row r="70" spans="1:18" x14ac:dyDescent="0.35">
      <c r="A70" s="70" t="str">
        <f>IF(TRIM(G70)&lt;&gt;"",COUNTA(G$11:$G70)&amp;"","")</f>
        <v/>
      </c>
      <c r="B70" s="71"/>
      <c r="C70" s="71"/>
      <c r="D70" s="34"/>
      <c r="E70" s="55"/>
      <c r="F70" s="113"/>
      <c r="G70" s="73"/>
      <c r="H70" s="22"/>
      <c r="I70" s="50"/>
      <c r="J70" s="23"/>
      <c r="K70" s="24"/>
      <c r="L70" s="25"/>
      <c r="M70" s="26"/>
      <c r="N70" s="26"/>
      <c r="O70" s="24"/>
      <c r="P70" s="27"/>
      <c r="Q70" s="24"/>
      <c r="R70" s="122"/>
    </row>
    <row r="71" spans="1:18" x14ac:dyDescent="0.35">
      <c r="A71" s="70" t="str">
        <f>IF(TRIM(G71)&lt;&gt;"",COUNTA(G$11:$G71)&amp;"","")</f>
        <v/>
      </c>
      <c r="B71" s="71"/>
      <c r="C71" s="71"/>
      <c r="D71" s="34"/>
      <c r="E71" s="231" t="s">
        <v>132</v>
      </c>
      <c r="F71" s="113"/>
      <c r="G71" s="73"/>
      <c r="H71" s="22"/>
      <c r="I71" s="50"/>
      <c r="J71" s="23"/>
      <c r="K71" s="24"/>
      <c r="L71" s="25"/>
      <c r="M71" s="26"/>
      <c r="N71" s="26"/>
      <c r="O71" s="24"/>
      <c r="P71" s="27"/>
      <c r="Q71" s="24"/>
      <c r="R71" s="122"/>
    </row>
    <row r="72" spans="1:18" x14ac:dyDescent="0.35">
      <c r="A72" s="70" t="str">
        <f>IF(TRIM(G72)&lt;&gt;"",COUNTA(G$11:$G72)&amp;"","")</f>
        <v>31</v>
      </c>
      <c r="B72" s="71"/>
      <c r="C72" s="71"/>
      <c r="D72" s="34"/>
      <c r="E72" s="55" t="s">
        <v>133</v>
      </c>
      <c r="F72" s="64">
        <v>2</v>
      </c>
      <c r="G72" s="64" t="s">
        <v>101</v>
      </c>
      <c r="H72" s="22">
        <v>0</v>
      </c>
      <c r="I72" s="50">
        <f t="shared" ref="I72" si="139">IF(F72=0,"",F72+(F72*H72))</f>
        <v>2</v>
      </c>
      <c r="J72" s="23">
        <f t="shared" ref="J72" si="140">IF(F72=0,"",0)</f>
        <v>0</v>
      </c>
      <c r="K72" s="24">
        <f t="shared" ref="K72" si="141">IF(F72=0,"",J72*I72)</f>
        <v>0</v>
      </c>
      <c r="L72" s="25">
        <f t="shared" ref="L72" si="142">IF(F72=0,"",L$25)</f>
        <v>0</v>
      </c>
      <c r="M72" s="26">
        <f t="shared" ref="M72" si="143">IF(F72=0,"",0)</f>
        <v>0</v>
      </c>
      <c r="N72" s="26">
        <f t="shared" ref="N72" si="144">IF(F72=0,"",M72*I72)</f>
        <v>0</v>
      </c>
      <c r="O72" s="24">
        <f t="shared" ref="O72" si="145">IF(F72=0,"",N72*L72)</f>
        <v>0</v>
      </c>
      <c r="P72" s="27">
        <f t="shared" ref="P72" si="146">IF(F72=0,"",(K72+O72)/I72)</f>
        <v>0</v>
      </c>
      <c r="Q72" s="24">
        <f t="shared" ref="Q72" si="147">IF(F72=0,"",(P72*I72))</f>
        <v>0</v>
      </c>
      <c r="R72" s="122"/>
    </row>
    <row r="73" spans="1:18" x14ac:dyDescent="0.35">
      <c r="A73" s="70" t="str">
        <f>IF(TRIM(G73)&lt;&gt;"",COUNTA(G$11:$G73)&amp;"","")</f>
        <v>32</v>
      </c>
      <c r="B73" s="71"/>
      <c r="C73" s="71"/>
      <c r="D73" s="34"/>
      <c r="E73" s="55" t="s">
        <v>134</v>
      </c>
      <c r="F73" s="64">
        <v>2</v>
      </c>
      <c r="G73" s="64" t="s">
        <v>101</v>
      </c>
      <c r="H73" s="22">
        <v>0</v>
      </c>
      <c r="I73" s="50">
        <f t="shared" ref="I73:I77" si="148">IF(F73=0,"",F73+(F73*H73))</f>
        <v>2</v>
      </c>
      <c r="J73" s="23">
        <f t="shared" ref="J73:J77" si="149">IF(F73=0,"",0)</f>
        <v>0</v>
      </c>
      <c r="K73" s="24">
        <f t="shared" ref="K73:K77" si="150">IF(F73=0,"",J73*I73)</f>
        <v>0</v>
      </c>
      <c r="L73" s="25">
        <f t="shared" ref="L73:L77" si="151">IF(F73=0,"",L$25)</f>
        <v>0</v>
      </c>
      <c r="M73" s="26">
        <f t="shared" ref="M73:M77" si="152">IF(F73=0,"",0)</f>
        <v>0</v>
      </c>
      <c r="N73" s="26">
        <f t="shared" ref="N73:N77" si="153">IF(F73=0,"",M73*I73)</f>
        <v>0</v>
      </c>
      <c r="O73" s="24">
        <f t="shared" ref="O73:O77" si="154">IF(F73=0,"",N73*L73)</f>
        <v>0</v>
      </c>
      <c r="P73" s="27">
        <f t="shared" ref="P73:P77" si="155">IF(F73=0,"",(K73+O73)/I73)</f>
        <v>0</v>
      </c>
      <c r="Q73" s="24">
        <f t="shared" ref="Q73:Q77" si="156">IF(F73=0,"",(P73*I73))</f>
        <v>0</v>
      </c>
      <c r="R73" s="122"/>
    </row>
    <row r="74" spans="1:18" x14ac:dyDescent="0.35">
      <c r="A74" s="70" t="str">
        <f>IF(TRIM(G74)&lt;&gt;"",COUNTA(G$11:$G74)&amp;"","")</f>
        <v>33</v>
      </c>
      <c r="B74" s="71"/>
      <c r="C74" s="71"/>
      <c r="D74" s="34"/>
      <c r="E74" s="55" t="s">
        <v>135</v>
      </c>
      <c r="F74" s="64">
        <v>1</v>
      </c>
      <c r="G74" s="64" t="s">
        <v>101</v>
      </c>
      <c r="H74" s="22">
        <v>0</v>
      </c>
      <c r="I74" s="50">
        <f t="shared" si="148"/>
        <v>1</v>
      </c>
      <c r="J74" s="23">
        <f t="shared" si="149"/>
        <v>0</v>
      </c>
      <c r="K74" s="24">
        <f t="shared" si="150"/>
        <v>0</v>
      </c>
      <c r="L74" s="25">
        <f t="shared" si="151"/>
        <v>0</v>
      </c>
      <c r="M74" s="26">
        <f t="shared" si="152"/>
        <v>0</v>
      </c>
      <c r="N74" s="26">
        <f t="shared" si="153"/>
        <v>0</v>
      </c>
      <c r="O74" s="24">
        <f t="shared" si="154"/>
        <v>0</v>
      </c>
      <c r="P74" s="27">
        <f t="shared" si="155"/>
        <v>0</v>
      </c>
      <c r="Q74" s="24">
        <f t="shared" si="156"/>
        <v>0</v>
      </c>
      <c r="R74" s="122"/>
    </row>
    <row r="75" spans="1:18" x14ac:dyDescent="0.35">
      <c r="A75" s="70" t="str">
        <f>IF(TRIM(G75)&lt;&gt;"",COUNTA(G$11:$G75)&amp;"","")</f>
        <v>34</v>
      </c>
      <c r="B75" s="71"/>
      <c r="C75" s="71"/>
      <c r="D75" s="34"/>
      <c r="E75" s="55" t="s">
        <v>136</v>
      </c>
      <c r="F75" s="64">
        <v>2</v>
      </c>
      <c r="G75" s="64" t="s">
        <v>80</v>
      </c>
      <c r="H75" s="22">
        <v>0</v>
      </c>
      <c r="I75" s="50">
        <f t="shared" si="148"/>
        <v>2</v>
      </c>
      <c r="J75" s="23">
        <f t="shared" si="149"/>
        <v>0</v>
      </c>
      <c r="K75" s="24">
        <f t="shared" si="150"/>
        <v>0</v>
      </c>
      <c r="L75" s="25">
        <f t="shared" si="151"/>
        <v>0</v>
      </c>
      <c r="M75" s="26">
        <f t="shared" si="152"/>
        <v>0</v>
      </c>
      <c r="N75" s="26">
        <f t="shared" si="153"/>
        <v>0</v>
      </c>
      <c r="O75" s="24">
        <f t="shared" si="154"/>
        <v>0</v>
      </c>
      <c r="P75" s="27">
        <f t="shared" si="155"/>
        <v>0</v>
      </c>
      <c r="Q75" s="24">
        <f t="shared" si="156"/>
        <v>0</v>
      </c>
      <c r="R75" s="122"/>
    </row>
    <row r="76" spans="1:18" x14ac:dyDescent="0.35">
      <c r="A76" s="70" t="str">
        <f>IF(TRIM(G76)&lt;&gt;"",COUNTA(G$11:$G76)&amp;"","")</f>
        <v>35</v>
      </c>
      <c r="B76" s="71"/>
      <c r="C76" s="71"/>
      <c r="D76" s="34"/>
      <c r="E76" s="55" t="s">
        <v>137</v>
      </c>
      <c r="F76" s="64">
        <v>2</v>
      </c>
      <c r="G76" s="64" t="s">
        <v>101</v>
      </c>
      <c r="H76" s="22">
        <v>0</v>
      </c>
      <c r="I76" s="50">
        <f t="shared" si="148"/>
        <v>2</v>
      </c>
      <c r="J76" s="23">
        <f t="shared" si="149"/>
        <v>0</v>
      </c>
      <c r="K76" s="24">
        <f t="shared" si="150"/>
        <v>0</v>
      </c>
      <c r="L76" s="25">
        <f t="shared" si="151"/>
        <v>0</v>
      </c>
      <c r="M76" s="26">
        <f t="shared" si="152"/>
        <v>0</v>
      </c>
      <c r="N76" s="26">
        <f t="shared" si="153"/>
        <v>0</v>
      </c>
      <c r="O76" s="24">
        <f t="shared" si="154"/>
        <v>0</v>
      </c>
      <c r="P76" s="27">
        <f t="shared" si="155"/>
        <v>0</v>
      </c>
      <c r="Q76" s="24">
        <f t="shared" si="156"/>
        <v>0</v>
      </c>
      <c r="R76" s="122"/>
    </row>
    <row r="77" spans="1:18" x14ac:dyDescent="0.35">
      <c r="A77" s="70" t="str">
        <f>IF(TRIM(G77)&lt;&gt;"",COUNTA(G$11:$G77)&amp;"","")</f>
        <v>36</v>
      </c>
      <c r="B77" s="71"/>
      <c r="C77" s="71"/>
      <c r="D77" s="34"/>
      <c r="E77" s="55" t="s">
        <v>138</v>
      </c>
      <c r="F77" s="64">
        <v>1</v>
      </c>
      <c r="G77" s="64" t="s">
        <v>101</v>
      </c>
      <c r="H77" s="22">
        <v>0</v>
      </c>
      <c r="I77" s="50">
        <f t="shared" si="148"/>
        <v>1</v>
      </c>
      <c r="J77" s="23">
        <f t="shared" si="149"/>
        <v>0</v>
      </c>
      <c r="K77" s="24">
        <f t="shared" si="150"/>
        <v>0</v>
      </c>
      <c r="L77" s="25">
        <f t="shared" si="151"/>
        <v>0</v>
      </c>
      <c r="M77" s="26">
        <f t="shared" si="152"/>
        <v>0</v>
      </c>
      <c r="N77" s="26">
        <f t="shared" si="153"/>
        <v>0</v>
      </c>
      <c r="O77" s="24">
        <f t="shared" si="154"/>
        <v>0</v>
      </c>
      <c r="P77" s="27">
        <f t="shared" si="155"/>
        <v>0</v>
      </c>
      <c r="Q77" s="24">
        <f t="shared" si="156"/>
        <v>0</v>
      </c>
      <c r="R77" s="122"/>
    </row>
    <row r="78" spans="1:18" x14ac:dyDescent="0.35">
      <c r="A78" s="70" t="str">
        <f>IF(TRIM(G78)&lt;&gt;"",COUNTA(G$11:$G78)&amp;"","")</f>
        <v/>
      </c>
      <c r="B78" s="71"/>
      <c r="C78" s="71"/>
      <c r="D78" s="34"/>
      <c r="E78" s="55"/>
      <c r="F78" s="238"/>
      <c r="G78" s="64"/>
      <c r="H78" s="22"/>
      <c r="I78" s="50"/>
      <c r="J78" s="23"/>
      <c r="K78" s="24"/>
      <c r="L78" s="25"/>
      <c r="M78" s="26"/>
      <c r="N78" s="26"/>
      <c r="O78" s="24"/>
      <c r="P78" s="27"/>
      <c r="Q78" s="24"/>
      <c r="R78" s="122"/>
    </row>
    <row r="79" spans="1:18" x14ac:dyDescent="0.35">
      <c r="A79" s="70" t="str">
        <f>IF(TRIM(G79)&lt;&gt;"",COUNTA(G$11:$G79)&amp;"","")</f>
        <v/>
      </c>
      <c r="B79" s="71"/>
      <c r="C79" s="71"/>
      <c r="D79" s="34"/>
      <c r="E79" s="231" t="s">
        <v>104</v>
      </c>
      <c r="F79" s="113"/>
      <c r="G79" s="73"/>
      <c r="H79" s="22"/>
      <c r="I79" s="50"/>
      <c r="J79" s="23"/>
      <c r="K79" s="24"/>
      <c r="L79" s="25"/>
      <c r="M79" s="26"/>
      <c r="N79" s="26"/>
      <c r="O79" s="24"/>
      <c r="P79" s="27"/>
      <c r="Q79" s="24"/>
      <c r="R79" s="122"/>
    </row>
    <row r="80" spans="1:18" x14ac:dyDescent="0.35">
      <c r="A80" s="70" t="str">
        <f>IF(TRIM(G80)&lt;&gt;"",COUNTA(G$11:$G80)&amp;"","")</f>
        <v>37</v>
      </c>
      <c r="B80" s="71"/>
      <c r="C80" s="71"/>
      <c r="D80" s="34"/>
      <c r="E80" s="55" t="s">
        <v>139</v>
      </c>
      <c r="F80" s="64">
        <v>1</v>
      </c>
      <c r="G80" s="64" t="s">
        <v>101</v>
      </c>
      <c r="H80" s="22">
        <v>0</v>
      </c>
      <c r="I80" s="50">
        <f t="shared" ref="I80" si="157">IF(F80=0,"",F80+(F80*H80))</f>
        <v>1</v>
      </c>
      <c r="J80" s="23">
        <f t="shared" ref="J80" si="158">IF(F80=0,"",0)</f>
        <v>0</v>
      </c>
      <c r="K80" s="24">
        <f t="shared" ref="K80" si="159">IF(F80=0,"",J80*I80)</f>
        <v>0</v>
      </c>
      <c r="L80" s="25">
        <f t="shared" ref="L80" si="160">IF(F80=0,"",L$25)</f>
        <v>0</v>
      </c>
      <c r="M80" s="26">
        <f t="shared" ref="M80" si="161">IF(F80=0,"",0)</f>
        <v>0</v>
      </c>
      <c r="N80" s="26">
        <f t="shared" ref="N80" si="162">IF(F80=0,"",M80*I80)</f>
        <v>0</v>
      </c>
      <c r="O80" s="24">
        <f t="shared" ref="O80" si="163">IF(F80=0,"",N80*L80)</f>
        <v>0</v>
      </c>
      <c r="P80" s="27">
        <f t="shared" ref="P80" si="164">IF(F80=0,"",(K80+O80)/I80)</f>
        <v>0</v>
      </c>
      <c r="Q80" s="24">
        <f t="shared" ref="Q80" si="165">IF(F80=0,"",(P80*I80))</f>
        <v>0</v>
      </c>
      <c r="R80" s="122"/>
    </row>
    <row r="81" spans="1:18" x14ac:dyDescent="0.35">
      <c r="A81" s="70" t="str">
        <f>IF(TRIM(G81)&lt;&gt;"",COUNTA(G$11:$G81)&amp;"","")</f>
        <v>38</v>
      </c>
      <c r="B81" s="71"/>
      <c r="C81" s="71"/>
      <c r="D81" s="34"/>
      <c r="E81" s="55" t="s">
        <v>140</v>
      </c>
      <c r="F81" s="64">
        <v>2</v>
      </c>
      <c r="G81" s="64" t="s">
        <v>101</v>
      </c>
      <c r="H81" s="22">
        <v>0</v>
      </c>
      <c r="I81" s="50">
        <f t="shared" ref="I81:I83" si="166">IF(F81=0,"",F81+(F81*H81))</f>
        <v>2</v>
      </c>
      <c r="J81" s="23">
        <f t="shared" ref="J81:J83" si="167">IF(F81=0,"",0)</f>
        <v>0</v>
      </c>
      <c r="K81" s="24">
        <f t="shared" ref="K81:K83" si="168">IF(F81=0,"",J81*I81)</f>
        <v>0</v>
      </c>
      <c r="L81" s="25">
        <f t="shared" ref="L81:L83" si="169">IF(F81=0,"",L$25)</f>
        <v>0</v>
      </c>
      <c r="M81" s="26">
        <f t="shared" ref="M81:M83" si="170">IF(F81=0,"",0)</f>
        <v>0</v>
      </c>
      <c r="N81" s="26">
        <f t="shared" ref="N81:N83" si="171">IF(F81=0,"",M81*I81)</f>
        <v>0</v>
      </c>
      <c r="O81" s="24">
        <f t="shared" ref="O81:O83" si="172">IF(F81=0,"",N81*L81)</f>
        <v>0</v>
      </c>
      <c r="P81" s="27">
        <f t="shared" ref="P81:P83" si="173">IF(F81=0,"",(K81+O81)/I81)</f>
        <v>0</v>
      </c>
      <c r="Q81" s="24">
        <f t="shared" ref="Q81:Q83" si="174">IF(F81=0,"",(P81*I81))</f>
        <v>0</v>
      </c>
      <c r="R81" s="122"/>
    </row>
    <row r="82" spans="1:18" x14ac:dyDescent="0.35">
      <c r="A82" s="70" t="str">
        <f>IF(TRIM(G82)&lt;&gt;"",COUNTA(G$11:$G82)&amp;"","")</f>
        <v>39</v>
      </c>
      <c r="B82" s="71"/>
      <c r="C82" s="71"/>
      <c r="D82" s="34"/>
      <c r="E82" s="55" t="s">
        <v>141</v>
      </c>
      <c r="F82" s="64">
        <v>2</v>
      </c>
      <c r="G82" s="64" t="s">
        <v>101</v>
      </c>
      <c r="H82" s="22">
        <v>0</v>
      </c>
      <c r="I82" s="50">
        <f t="shared" si="166"/>
        <v>2</v>
      </c>
      <c r="J82" s="23">
        <f t="shared" si="167"/>
        <v>0</v>
      </c>
      <c r="K82" s="24">
        <f t="shared" si="168"/>
        <v>0</v>
      </c>
      <c r="L82" s="25">
        <f t="shared" si="169"/>
        <v>0</v>
      </c>
      <c r="M82" s="26">
        <f t="shared" si="170"/>
        <v>0</v>
      </c>
      <c r="N82" s="26">
        <f t="shared" si="171"/>
        <v>0</v>
      </c>
      <c r="O82" s="24">
        <f t="shared" si="172"/>
        <v>0</v>
      </c>
      <c r="P82" s="27">
        <f t="shared" si="173"/>
        <v>0</v>
      </c>
      <c r="Q82" s="24">
        <f t="shared" si="174"/>
        <v>0</v>
      </c>
      <c r="R82" s="122"/>
    </row>
    <row r="83" spans="1:18" x14ac:dyDescent="0.35">
      <c r="A83" s="70" t="str">
        <f>IF(TRIM(G83)&lt;&gt;"",COUNTA(G$11:$G83)&amp;"","")</f>
        <v>40</v>
      </c>
      <c r="B83" s="71"/>
      <c r="C83" s="71"/>
      <c r="D83" s="34"/>
      <c r="E83" s="55" t="s">
        <v>142</v>
      </c>
      <c r="F83" s="64">
        <v>1</v>
      </c>
      <c r="G83" s="64" t="s">
        <v>101</v>
      </c>
      <c r="H83" s="22">
        <v>0</v>
      </c>
      <c r="I83" s="50">
        <f t="shared" si="166"/>
        <v>1</v>
      </c>
      <c r="J83" s="23">
        <f t="shared" si="167"/>
        <v>0</v>
      </c>
      <c r="K83" s="24">
        <f t="shared" si="168"/>
        <v>0</v>
      </c>
      <c r="L83" s="25">
        <f t="shared" si="169"/>
        <v>0</v>
      </c>
      <c r="M83" s="26">
        <f t="shared" si="170"/>
        <v>0</v>
      </c>
      <c r="N83" s="26">
        <f t="shared" si="171"/>
        <v>0</v>
      </c>
      <c r="O83" s="24">
        <f t="shared" si="172"/>
        <v>0</v>
      </c>
      <c r="P83" s="27">
        <f t="shared" si="173"/>
        <v>0</v>
      </c>
      <c r="Q83" s="24">
        <f t="shared" si="174"/>
        <v>0</v>
      </c>
      <c r="R83" s="122"/>
    </row>
    <row r="84" spans="1:18" x14ac:dyDescent="0.35">
      <c r="A84" s="70" t="str">
        <f>IF(TRIM(G84)&lt;&gt;"",COUNTA(G$11:$G84)&amp;"","")</f>
        <v/>
      </c>
      <c r="B84" s="71"/>
      <c r="C84" s="71"/>
      <c r="D84" s="34"/>
      <c r="E84" s="55"/>
      <c r="F84" s="238"/>
      <c r="G84" s="64"/>
      <c r="H84" s="22"/>
      <c r="I84" s="50"/>
      <c r="J84" s="23"/>
      <c r="K84" s="24"/>
      <c r="L84" s="25"/>
      <c r="M84" s="26"/>
      <c r="N84" s="26"/>
      <c r="O84" s="24"/>
      <c r="P84" s="27"/>
      <c r="Q84" s="24"/>
      <c r="R84" s="122"/>
    </row>
    <row r="85" spans="1:18" x14ac:dyDescent="0.35">
      <c r="A85" s="70" t="str">
        <f>IF(TRIM(G85)&lt;&gt;"",COUNTA(G$11:$G85)&amp;"","")</f>
        <v/>
      </c>
      <c r="B85" s="71"/>
      <c r="C85" s="71"/>
      <c r="D85" s="34"/>
      <c r="E85" s="231" t="s">
        <v>143</v>
      </c>
      <c r="F85" s="113"/>
      <c r="G85" s="73"/>
      <c r="H85" s="22"/>
      <c r="I85" s="50"/>
      <c r="J85" s="23"/>
      <c r="K85" s="24"/>
      <c r="L85" s="25"/>
      <c r="M85" s="26"/>
      <c r="N85" s="26"/>
      <c r="O85" s="24"/>
      <c r="P85" s="27"/>
      <c r="Q85" s="24"/>
      <c r="R85" s="122"/>
    </row>
    <row r="86" spans="1:18" x14ac:dyDescent="0.35">
      <c r="A86" s="70" t="str">
        <f>IF(TRIM(G86)&lt;&gt;"",COUNTA(G$11:$G86)&amp;"","")</f>
        <v>41</v>
      </c>
      <c r="B86" s="71"/>
      <c r="C86" s="71"/>
      <c r="D86" s="34"/>
      <c r="E86" s="55" t="s">
        <v>144</v>
      </c>
      <c r="F86" s="72">
        <f>93/6</f>
        <v>15.5</v>
      </c>
      <c r="G86" s="73" t="s">
        <v>101</v>
      </c>
      <c r="H86" s="22">
        <v>0</v>
      </c>
      <c r="I86" s="50">
        <f t="shared" ref="I86:I88" si="175">IF(F86=0,"",F86+(F86*H86))</f>
        <v>15.5</v>
      </c>
      <c r="J86" s="23">
        <f t="shared" ref="J86:J88" si="176">IF(F86=0,"",0)</f>
        <v>0</v>
      </c>
      <c r="K86" s="24">
        <f t="shared" ref="K86:K88" si="177">IF(F86=0,"",J86*I86)</f>
        <v>0</v>
      </c>
      <c r="L86" s="25">
        <f t="shared" ref="L86:L88" si="178">IF(F86=0,"",L$25)</f>
        <v>0</v>
      </c>
      <c r="M86" s="26">
        <f t="shared" ref="M86:M88" si="179">IF(F86=0,"",0)</f>
        <v>0</v>
      </c>
      <c r="N86" s="26">
        <f t="shared" ref="N86:N88" si="180">IF(F86=0,"",M86*I86)</f>
        <v>0</v>
      </c>
      <c r="O86" s="24">
        <f t="shared" ref="O86:O88" si="181">IF(F86=0,"",N86*L86)</f>
        <v>0</v>
      </c>
      <c r="P86" s="27">
        <f t="shared" ref="P86:P88" si="182">IF(F86=0,"",(K86+O86)/I86)</f>
        <v>0</v>
      </c>
      <c r="Q86" s="24">
        <f t="shared" ref="Q86:Q88" si="183">IF(F86=0,"",(P86*I86))</f>
        <v>0</v>
      </c>
      <c r="R86" s="122"/>
    </row>
    <row r="87" spans="1:18" x14ac:dyDescent="0.35">
      <c r="A87" s="70" t="str">
        <f>IF(TRIM(G87)&lt;&gt;"",COUNTA(G$11:$G87)&amp;"","")</f>
        <v>42</v>
      </c>
      <c r="B87" s="71"/>
      <c r="C87" s="71"/>
      <c r="D87" s="34"/>
      <c r="E87" s="55" t="s">
        <v>145</v>
      </c>
      <c r="F87" s="72">
        <v>16</v>
      </c>
      <c r="G87" s="73" t="s">
        <v>101</v>
      </c>
      <c r="H87" s="22">
        <v>0</v>
      </c>
      <c r="I87" s="50">
        <f t="shared" si="175"/>
        <v>16</v>
      </c>
      <c r="J87" s="23">
        <f t="shared" si="176"/>
        <v>0</v>
      </c>
      <c r="K87" s="24">
        <f t="shared" si="177"/>
        <v>0</v>
      </c>
      <c r="L87" s="25">
        <f t="shared" si="178"/>
        <v>0</v>
      </c>
      <c r="M87" s="26">
        <f t="shared" si="179"/>
        <v>0</v>
      </c>
      <c r="N87" s="26">
        <f t="shared" si="180"/>
        <v>0</v>
      </c>
      <c r="O87" s="24">
        <f t="shared" si="181"/>
        <v>0</v>
      </c>
      <c r="P87" s="27">
        <f t="shared" si="182"/>
        <v>0</v>
      </c>
      <c r="Q87" s="24">
        <f t="shared" si="183"/>
        <v>0</v>
      </c>
      <c r="R87" s="122"/>
    </row>
    <row r="88" spans="1:18" x14ac:dyDescent="0.35">
      <c r="A88" s="70" t="str">
        <f>IF(TRIM(G88)&lt;&gt;"",COUNTA(G$11:$G88)&amp;"","")</f>
        <v>43</v>
      </c>
      <c r="B88" s="71"/>
      <c r="C88" s="71"/>
      <c r="D88" s="34"/>
      <c r="E88" s="55" t="s">
        <v>146</v>
      </c>
      <c r="F88" s="72">
        <v>32</v>
      </c>
      <c r="G88" s="73" t="s">
        <v>101</v>
      </c>
      <c r="H88" s="22">
        <v>0</v>
      </c>
      <c r="I88" s="50">
        <f t="shared" si="175"/>
        <v>32</v>
      </c>
      <c r="J88" s="23">
        <f t="shared" si="176"/>
        <v>0</v>
      </c>
      <c r="K88" s="24">
        <f t="shared" si="177"/>
        <v>0</v>
      </c>
      <c r="L88" s="25">
        <f t="shared" si="178"/>
        <v>0</v>
      </c>
      <c r="M88" s="26">
        <f t="shared" si="179"/>
        <v>0</v>
      </c>
      <c r="N88" s="26">
        <f t="shared" si="180"/>
        <v>0</v>
      </c>
      <c r="O88" s="24">
        <f t="shared" si="181"/>
        <v>0</v>
      </c>
      <c r="P88" s="27">
        <f t="shared" si="182"/>
        <v>0</v>
      </c>
      <c r="Q88" s="24">
        <f t="shared" si="183"/>
        <v>0</v>
      </c>
      <c r="R88" s="122"/>
    </row>
    <row r="89" spans="1:18" x14ac:dyDescent="0.35">
      <c r="A89" s="70" t="str">
        <f>IF(TRIM(G89)&lt;&gt;"",COUNTA(G$11:$G89)&amp;"","")</f>
        <v/>
      </c>
      <c r="B89" s="71"/>
      <c r="C89" s="71"/>
      <c r="D89" s="34"/>
      <c r="E89" s="55"/>
      <c r="F89" s="113"/>
      <c r="G89" s="73"/>
      <c r="H89" s="22"/>
      <c r="I89" s="50"/>
      <c r="J89" s="23"/>
      <c r="K89" s="24"/>
      <c r="L89" s="25"/>
      <c r="M89" s="26"/>
      <c r="N89" s="26"/>
      <c r="O89" s="24"/>
      <c r="P89" s="27"/>
      <c r="Q89" s="24"/>
      <c r="R89" s="122"/>
    </row>
    <row r="90" spans="1:18" x14ac:dyDescent="0.35">
      <c r="A90" s="70" t="str">
        <f>IF(TRIM(G90)&lt;&gt;"",COUNTA(G$11:$G90)&amp;"","")</f>
        <v/>
      </c>
      <c r="B90" s="71"/>
      <c r="C90" s="71"/>
      <c r="D90" s="34"/>
      <c r="E90" s="231" t="s">
        <v>147</v>
      </c>
      <c r="F90" s="113"/>
      <c r="G90" s="73"/>
      <c r="H90" s="22"/>
      <c r="I90" s="50"/>
      <c r="J90" s="23"/>
      <c r="K90" s="24"/>
      <c r="L90" s="25"/>
      <c r="M90" s="26"/>
      <c r="N90" s="26"/>
      <c r="O90" s="24"/>
      <c r="P90" s="27"/>
      <c r="Q90" s="24"/>
      <c r="R90" s="122"/>
    </row>
    <row r="91" spans="1:18" x14ac:dyDescent="0.35">
      <c r="A91" s="70" t="str">
        <f>IF(TRIM(G91)&lt;&gt;"",COUNTA(G$11:$G91)&amp;"","")</f>
        <v>44</v>
      </c>
      <c r="B91" s="71"/>
      <c r="C91" s="71"/>
      <c r="D91" s="34"/>
      <c r="E91" s="55" t="s">
        <v>148</v>
      </c>
      <c r="F91" s="72">
        <v>124</v>
      </c>
      <c r="G91" s="73" t="s">
        <v>101</v>
      </c>
      <c r="H91" s="22">
        <v>0</v>
      </c>
      <c r="I91" s="50">
        <f t="shared" ref="I91:I92" si="184">IF(F91=0,"",F91+(F91*H91))</f>
        <v>124</v>
      </c>
      <c r="J91" s="23">
        <f t="shared" ref="J91:J92" si="185">IF(F91=0,"",0)</f>
        <v>0</v>
      </c>
      <c r="K91" s="24">
        <f t="shared" ref="K91:K92" si="186">IF(F91=0,"",J91*I91)</f>
        <v>0</v>
      </c>
      <c r="L91" s="25">
        <f t="shared" ref="L91:L92" si="187">IF(F91=0,"",L$25)</f>
        <v>0</v>
      </c>
      <c r="M91" s="26">
        <f t="shared" ref="M91:M92" si="188">IF(F91=0,"",0)</f>
        <v>0</v>
      </c>
      <c r="N91" s="26">
        <f t="shared" ref="N91:N92" si="189">IF(F91=0,"",M91*I91)</f>
        <v>0</v>
      </c>
      <c r="O91" s="24">
        <f t="shared" ref="O91:O92" si="190">IF(F91=0,"",N91*L91)</f>
        <v>0</v>
      </c>
      <c r="P91" s="27">
        <f t="shared" ref="P91:P92" si="191">IF(F91=0,"",(K91+O91)/I91)</f>
        <v>0</v>
      </c>
      <c r="Q91" s="24">
        <f t="shared" ref="Q91:Q92" si="192">IF(F91=0,"",(P91*I91))</f>
        <v>0</v>
      </c>
      <c r="R91" s="122"/>
    </row>
    <row r="92" spans="1:18" x14ac:dyDescent="0.35">
      <c r="A92" s="70" t="str">
        <f>IF(TRIM(G92)&lt;&gt;"",COUNTA(G$11:$G92)&amp;"","")</f>
        <v>45</v>
      </c>
      <c r="B92" s="71"/>
      <c r="C92" s="71"/>
      <c r="D92" s="34"/>
      <c r="E92" s="55" t="s">
        <v>149</v>
      </c>
      <c r="F92" s="72">
        <v>62</v>
      </c>
      <c r="G92" s="73" t="s">
        <v>101</v>
      </c>
      <c r="H92" s="22">
        <v>0</v>
      </c>
      <c r="I92" s="50">
        <f t="shared" si="184"/>
        <v>62</v>
      </c>
      <c r="J92" s="23">
        <f t="shared" si="185"/>
        <v>0</v>
      </c>
      <c r="K92" s="24">
        <f t="shared" si="186"/>
        <v>0</v>
      </c>
      <c r="L92" s="25">
        <f t="shared" si="187"/>
        <v>0</v>
      </c>
      <c r="M92" s="26">
        <f t="shared" si="188"/>
        <v>0</v>
      </c>
      <c r="N92" s="26">
        <f t="shared" si="189"/>
        <v>0</v>
      </c>
      <c r="O92" s="24">
        <f t="shared" si="190"/>
        <v>0</v>
      </c>
      <c r="P92" s="27">
        <f t="shared" si="191"/>
        <v>0</v>
      </c>
      <c r="Q92" s="24">
        <f t="shared" si="192"/>
        <v>0</v>
      </c>
      <c r="R92" s="122"/>
    </row>
    <row r="93" spans="1:18" ht="15" thickBot="1" x14ac:dyDescent="0.4">
      <c r="A93" s="70" t="str">
        <f>IF(TRIM(G93)&lt;&gt;"",COUNTA(G$10:$G93)&amp;"","")</f>
        <v/>
      </c>
      <c r="B93" s="74"/>
      <c r="C93" s="74"/>
      <c r="D93" s="34"/>
      <c r="E93" s="75"/>
      <c r="F93" s="72"/>
      <c r="G93" s="73"/>
      <c r="H93" s="22" t="str">
        <f t="shared" ref="H93" si="193">IF(F93=0,"",0)</f>
        <v/>
      </c>
      <c r="I93" s="50" t="str">
        <f t="shared" si="32"/>
        <v/>
      </c>
      <c r="J93" s="23" t="str">
        <f t="shared" si="33"/>
        <v/>
      </c>
      <c r="K93" s="24" t="str">
        <f t="shared" si="34"/>
        <v/>
      </c>
      <c r="L93" s="25" t="str">
        <f t="shared" ref="L93" si="194">IF(F93=0,"",L$25)</f>
        <v/>
      </c>
      <c r="M93" s="26" t="str">
        <f t="shared" si="35"/>
        <v/>
      </c>
      <c r="N93" s="26" t="str">
        <f t="shared" si="36"/>
        <v/>
      </c>
      <c r="O93" s="24" t="str">
        <f t="shared" si="37"/>
        <v/>
      </c>
      <c r="P93" s="27" t="str">
        <f t="shared" ref="P93" si="195">IF(F93=0,"",(K93+O93)/I93)</f>
        <v/>
      </c>
      <c r="Q93" s="24" t="str">
        <f t="shared" ref="Q93" si="196">IF(F93=0,"",(P93*I93))</f>
        <v/>
      </c>
      <c r="R93" s="122"/>
    </row>
    <row r="94" spans="1:18" s="2" customFormat="1" ht="16" thickBot="1" x14ac:dyDescent="0.4">
      <c r="A94" s="83" t="str">
        <f>IF(TRIM(G94)&lt;&gt;"",COUNTA(G$10:$G94)&amp;"","")</f>
        <v/>
      </c>
      <c r="B94" s="35"/>
      <c r="C94" s="35"/>
      <c r="D94" s="36"/>
      <c r="E94" s="19"/>
      <c r="F94" s="89"/>
      <c r="G94" s="90"/>
      <c r="H94" s="81" t="s">
        <v>12</v>
      </c>
      <c r="I94" s="82"/>
      <c r="J94" s="43">
        <f>SUM(K$26:K$93)</f>
        <v>0</v>
      </c>
      <c r="K94" s="311" t="s">
        <v>13</v>
      </c>
      <c r="L94" s="312"/>
      <c r="M94" s="44">
        <f>SUM(O$26:O$93)</f>
        <v>0</v>
      </c>
      <c r="N94" s="311" t="s">
        <v>42</v>
      </c>
      <c r="O94" s="312"/>
      <c r="P94" s="45">
        <f>SUM(N$26:N$93)</f>
        <v>0</v>
      </c>
      <c r="Q94" s="120" t="s">
        <v>96</v>
      </c>
      <c r="R94" s="44">
        <f>SUM(Q$26:Q$93)</f>
        <v>0</v>
      </c>
    </row>
    <row r="95" spans="1:18" ht="15" thickBot="1" x14ac:dyDescent="0.4">
      <c r="A95" s="125" t="str">
        <f>IF(TRIM(G95)&lt;&gt;"",COUNTA(G$10:$G95)&amp;"","")</f>
        <v/>
      </c>
      <c r="B95" s="126"/>
      <c r="C95" s="126"/>
      <c r="D95" s="127"/>
      <c r="E95" s="128"/>
      <c r="F95" s="129"/>
      <c r="G95" s="130"/>
      <c r="H95" s="252" t="str">
        <f>IF(F95=0,"",0)</f>
        <v/>
      </c>
      <c r="I95" s="253" t="str">
        <f t="shared" ref="I95" si="197">IF(F95=0,"",F95+(F95*H95))</f>
        <v/>
      </c>
      <c r="J95" s="254" t="str">
        <f>IF(F95=0,"",0)</f>
        <v/>
      </c>
      <c r="K95" s="131" t="str">
        <f>IF(F95=0,"",J95*I95)</f>
        <v/>
      </c>
      <c r="L95" s="131" t="str">
        <f>IF(F95=0,"",#REF!)</f>
        <v/>
      </c>
      <c r="M95" s="255" t="str">
        <f>IF(F95=0,"",0)</f>
        <v/>
      </c>
      <c r="N95" s="255" t="str">
        <f>IF(F95=0,"",M95*I95)</f>
        <v/>
      </c>
      <c r="O95" s="131" t="str">
        <f>IF(F95=0,"",N95*L95)</f>
        <v/>
      </c>
      <c r="P95" s="256" t="str">
        <f>IF(F95=0,"",K95+O95)</f>
        <v/>
      </c>
      <c r="Q95" s="256"/>
      <c r="R95" s="257"/>
    </row>
    <row r="96" spans="1:18" s="2" customFormat="1" ht="19.899999999999999" customHeight="1" thickBot="1" x14ac:dyDescent="0.4">
      <c r="A96" s="150" t="str">
        <f>IF(TRIM(G96)&lt;&gt;"",COUNTA(G$10:$G96)&amp;"","")</f>
        <v/>
      </c>
      <c r="B96" s="142"/>
      <c r="C96" s="151"/>
      <c r="D96" s="142"/>
      <c r="E96" s="147"/>
      <c r="F96" s="143"/>
      <c r="G96" s="143"/>
      <c r="H96" s="289" t="s">
        <v>77</v>
      </c>
      <c r="I96" s="290"/>
      <c r="J96" s="194">
        <f>SUM(K$10:K$95)</f>
        <v>0</v>
      </c>
      <c r="K96" s="291" t="s">
        <v>78</v>
      </c>
      <c r="L96" s="292"/>
      <c r="M96" s="195">
        <f>SUM(O$10:O$95)</f>
        <v>0</v>
      </c>
      <c r="N96" s="291" t="s">
        <v>79</v>
      </c>
      <c r="O96" s="292"/>
      <c r="P96" s="196">
        <f>SUM(N$10:N$95)</f>
        <v>0</v>
      </c>
      <c r="Q96" s="197" t="s">
        <v>97</v>
      </c>
      <c r="R96" s="195">
        <f>SUM(Q$9:Q$95)</f>
        <v>0</v>
      </c>
    </row>
    <row r="97" spans="1:18" ht="15" thickBot="1" x14ac:dyDescent="0.4">
      <c r="A97" s="149" t="str">
        <f>IF(TRIM(G97)&lt;&gt;"",COUNTA(G$10:$G97)&amp;"","")</f>
        <v/>
      </c>
      <c r="B97" s="148"/>
      <c r="C97" s="148"/>
      <c r="D97" s="132"/>
      <c r="E97" s="146"/>
      <c r="F97" s="133"/>
      <c r="G97" s="134"/>
      <c r="H97" s="144" t="str">
        <f>IF(F97=0,"",0)</f>
        <v/>
      </c>
      <c r="I97" s="145" t="str">
        <f t="shared" ref="I97" si="198">IF(F97=0,"",F97+(F97*H97))</f>
        <v/>
      </c>
      <c r="J97" s="135" t="str">
        <f>IF(F97=0,"",0)</f>
        <v/>
      </c>
      <c r="K97" s="136" t="str">
        <f>IF(F97=0,"",J97*I97)</f>
        <v/>
      </c>
      <c r="L97" s="137" t="str">
        <f>IF(F97=0,"",#REF!)</f>
        <v/>
      </c>
      <c r="M97" s="138" t="str">
        <f>IF(F97=0,"",0)</f>
        <v/>
      </c>
      <c r="N97" s="138" t="str">
        <f>IF(F97=0,"",M97*I97)</f>
        <v/>
      </c>
      <c r="O97" s="136" t="str">
        <f>IF(F97=0,"",N97*L97)</f>
        <v/>
      </c>
      <c r="P97" s="139" t="str">
        <f>IF(F97=0,"",K97+O97)</f>
        <v/>
      </c>
      <c r="Q97" s="136"/>
      <c r="R97" s="140"/>
    </row>
    <row r="98" spans="1:18" ht="20.149999999999999" customHeight="1" thickBot="1" x14ac:dyDescent="0.4">
      <c r="A98" s="294" t="s">
        <v>25</v>
      </c>
      <c r="B98" s="295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6"/>
      <c r="R98" s="222">
        <f>SUM(K$10:$K$97)</f>
        <v>0</v>
      </c>
    </row>
    <row r="99" spans="1:18" ht="20.149999999999999" customHeight="1" thickBot="1" x14ac:dyDescent="0.4">
      <c r="A99" s="294" t="s">
        <v>26</v>
      </c>
      <c r="B99" s="295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6"/>
      <c r="R99" s="222">
        <f>SUM(O$10:O$97)</f>
        <v>0</v>
      </c>
    </row>
    <row r="100" spans="1:18" ht="20.149999999999999" customHeight="1" thickBot="1" x14ac:dyDescent="0.4">
      <c r="A100" s="294" t="s">
        <v>70</v>
      </c>
      <c r="B100" s="295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6"/>
      <c r="R100" s="223">
        <f>SUM(N$10:N$97)</f>
        <v>0</v>
      </c>
    </row>
    <row r="101" spans="1:18" ht="19" customHeight="1" x14ac:dyDescent="0.35">
      <c r="A101" s="163"/>
      <c r="B101" s="164"/>
      <c r="C101" s="165"/>
      <c r="D101" s="166"/>
      <c r="E101" s="167"/>
      <c r="F101" s="168"/>
      <c r="G101" s="169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68"/>
    </row>
    <row r="102" spans="1:18" ht="18.5" x14ac:dyDescent="0.35">
      <c r="A102" s="165"/>
      <c r="B102" s="198" t="s">
        <v>48</v>
      </c>
      <c r="C102" s="165"/>
      <c r="D102" s="166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</row>
    <row r="103" spans="1:18" s="46" customFormat="1" ht="18.75" customHeight="1" x14ac:dyDescent="0.35">
      <c r="A103" s="91">
        <v>1</v>
      </c>
      <c r="B103" s="273" t="s">
        <v>83</v>
      </c>
      <c r="C103" s="273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4"/>
    </row>
    <row r="104" spans="1:18" s="46" customFormat="1" ht="18" customHeight="1" x14ac:dyDescent="0.35">
      <c r="A104" s="91">
        <v>2</v>
      </c>
      <c r="B104" s="273" t="s">
        <v>87</v>
      </c>
      <c r="C104" s="273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4"/>
    </row>
    <row r="105" spans="1:18" s="46" customFormat="1" ht="18" customHeight="1" x14ac:dyDescent="0.35">
      <c r="A105" s="91">
        <v>3</v>
      </c>
      <c r="B105" s="273" t="s">
        <v>50</v>
      </c>
      <c r="C105" s="273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4"/>
    </row>
    <row r="106" spans="1:18" s="46" customFormat="1" ht="18" customHeight="1" x14ac:dyDescent="0.35">
      <c r="A106" s="91">
        <v>4</v>
      </c>
      <c r="B106" s="273" t="s">
        <v>84</v>
      </c>
      <c r="C106" s="273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4"/>
    </row>
    <row r="107" spans="1:18" ht="15" thickBot="1" x14ac:dyDescent="0.4">
      <c r="A107" s="37"/>
      <c r="B107" s="275"/>
      <c r="C107" s="275"/>
      <c r="D107" s="275"/>
      <c r="E107" s="275"/>
      <c r="F107" s="275"/>
      <c r="G107" s="275"/>
      <c r="H107" s="275"/>
      <c r="I107" s="275"/>
      <c r="J107" s="275"/>
      <c r="K107" s="275"/>
      <c r="L107" s="275"/>
      <c r="M107" s="275"/>
      <c r="N107" s="275"/>
      <c r="O107" s="275"/>
      <c r="P107" s="275"/>
      <c r="Q107" s="275"/>
      <c r="R107" s="276"/>
    </row>
  </sheetData>
  <mergeCells count="37">
    <mergeCell ref="B103:R103"/>
    <mergeCell ref="M5:N5"/>
    <mergeCell ref="N16:O16"/>
    <mergeCell ref="K16:L16"/>
    <mergeCell ref="N23:O23"/>
    <mergeCell ref="K23:L23"/>
    <mergeCell ref="K94:L94"/>
    <mergeCell ref="N94:O94"/>
    <mergeCell ref="A1:D5"/>
    <mergeCell ref="A98:Q98"/>
    <mergeCell ref="A99:Q99"/>
    <mergeCell ref="A100:Q100"/>
    <mergeCell ref="M3:N3"/>
    <mergeCell ref="O1:R1"/>
    <mergeCell ref="O2:R2"/>
    <mergeCell ref="O3:R3"/>
    <mergeCell ref="O4:R4"/>
    <mergeCell ref="A6:F6"/>
    <mergeCell ref="H6:K6"/>
    <mergeCell ref="L6:Q6"/>
    <mergeCell ref="O5:R5"/>
    <mergeCell ref="B106:R106"/>
    <mergeCell ref="B107:R107"/>
    <mergeCell ref="E2:L2"/>
    <mergeCell ref="M1:N1"/>
    <mergeCell ref="E1:L1"/>
    <mergeCell ref="M2:N2"/>
    <mergeCell ref="M4:N4"/>
    <mergeCell ref="F5:L5"/>
    <mergeCell ref="F3:L3"/>
    <mergeCell ref="F4:L4"/>
    <mergeCell ref="B105:R105"/>
    <mergeCell ref="H96:I96"/>
    <mergeCell ref="K96:L96"/>
    <mergeCell ref="N96:O96"/>
    <mergeCell ref="B104:R104"/>
    <mergeCell ref="E102:R102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8989B-23EF-4D9E-BFDF-0515800F7C65}">
  <sheetPr>
    <tabColor rgb="FFA50021"/>
    <pageSetUpPr fitToPage="1"/>
  </sheetPr>
  <dimension ref="A1:F89"/>
  <sheetViews>
    <sheetView tabSelected="1" view="pageBreakPreview" zoomScale="55" zoomScaleNormal="70" zoomScaleSheetLayoutView="55" workbookViewId="0">
      <selection activeCell="B31" sqref="B31"/>
    </sheetView>
  </sheetViews>
  <sheetFormatPr defaultColWidth="8.81640625" defaultRowHeight="14.5" x14ac:dyDescent="0.35"/>
  <cols>
    <col min="1" max="1" width="6.26953125" style="51" customWidth="1"/>
    <col min="2" max="2" width="82.7265625" style="77" customWidth="1"/>
    <col min="3" max="3" width="15.7265625" style="78" customWidth="1"/>
    <col min="4" max="5" width="15.7265625" style="52" customWidth="1"/>
    <col min="6" max="6" width="15.7265625" style="78" customWidth="1"/>
    <col min="7" max="7" width="8.81640625" style="51"/>
    <col min="8" max="8" width="14.54296875" style="51" bestFit="1" customWidth="1"/>
    <col min="9" max="16384" width="8.81640625" style="51"/>
  </cols>
  <sheetData>
    <row r="1" spans="1:6" ht="49.9" customHeight="1" thickBot="1" x14ac:dyDescent="0.4">
      <c r="A1" s="28" t="s">
        <v>0</v>
      </c>
      <c r="B1" s="28" t="s">
        <v>1</v>
      </c>
      <c r="C1" s="31" t="s">
        <v>2</v>
      </c>
      <c r="D1" s="28" t="s">
        <v>3</v>
      </c>
      <c r="E1" s="28" t="s">
        <v>62</v>
      </c>
      <c r="F1" s="31" t="s">
        <v>60</v>
      </c>
    </row>
    <row r="2" spans="1:6" ht="15.5" x14ac:dyDescent="0.35">
      <c r="A2" s="70"/>
      <c r="B2" s="249" t="s">
        <v>162</v>
      </c>
      <c r="C2" s="239"/>
      <c r="D2" s="240"/>
      <c r="E2" s="240" t="str">
        <f t="shared" ref="E2" si="0">IF(C2=0,"",0)</f>
        <v/>
      </c>
      <c r="F2" s="241" t="str">
        <f t="shared" ref="F2:F23" si="1">IF(C2=0,"",C2*(1+E2))</f>
        <v/>
      </c>
    </row>
    <row r="3" spans="1:6" ht="15.5" x14ac:dyDescent="0.35">
      <c r="A3" s="242">
        <f>IF(B3&lt;&gt;"",1+MAX($A$2:A2),"")</f>
        <v>1</v>
      </c>
      <c r="B3" s="243" t="s">
        <v>163</v>
      </c>
      <c r="C3" s="48">
        <v>25.28</v>
      </c>
      <c r="D3" s="244" t="s">
        <v>80</v>
      </c>
      <c r="E3" s="245">
        <v>0.1</v>
      </c>
      <c r="F3" s="246">
        <f>IF(C3=0,"",C3*(1+E3))</f>
        <v>27.808000000000003</v>
      </c>
    </row>
    <row r="4" spans="1:6" ht="15.5" x14ac:dyDescent="0.35">
      <c r="A4" s="242">
        <f>IF(B4&lt;&gt;"",1+MAX($A$2:A3),"")</f>
        <v>2</v>
      </c>
      <c r="B4" s="243" t="s">
        <v>164</v>
      </c>
      <c r="C4" s="48">
        <v>45.14</v>
      </c>
      <c r="D4" s="244" t="s">
        <v>80</v>
      </c>
      <c r="E4" s="245">
        <v>0.1</v>
      </c>
      <c r="F4" s="246">
        <f t="shared" si="1"/>
        <v>49.654000000000003</v>
      </c>
    </row>
    <row r="5" spans="1:6" ht="15.5" x14ac:dyDescent="0.35">
      <c r="A5" s="242">
        <f>IF(B5&lt;&gt;"",1+MAX($A$2:A4),"")</f>
        <v>3</v>
      </c>
      <c r="B5" s="243" t="s">
        <v>165</v>
      </c>
      <c r="C5" s="48">
        <v>88.91</v>
      </c>
      <c r="D5" s="244" t="s">
        <v>80</v>
      </c>
      <c r="E5" s="245">
        <v>0.1</v>
      </c>
      <c r="F5" s="246">
        <f>IF(C5=0,"",C5*(1+E5))</f>
        <v>97.801000000000002</v>
      </c>
    </row>
    <row r="6" spans="1:6" ht="15.5" x14ac:dyDescent="0.35">
      <c r="A6" s="242">
        <f>IF(B6&lt;&gt;"",1+MAX($A$2:A5),"")</f>
        <v>4</v>
      </c>
      <c r="B6" s="243" t="s">
        <v>166</v>
      </c>
      <c r="C6" s="48">
        <v>118.31</v>
      </c>
      <c r="D6" s="244" t="s">
        <v>80</v>
      </c>
      <c r="E6" s="245">
        <v>0.1</v>
      </c>
      <c r="F6" s="246">
        <f t="shared" ref="F6:F7" si="2">IF(C6=0,"",C6*(1+E6))</f>
        <v>130.14100000000002</v>
      </c>
    </row>
    <row r="7" spans="1:6" ht="15.5" x14ac:dyDescent="0.35">
      <c r="A7" s="242">
        <f>IF(B7&lt;&gt;"",1+MAX($A$2:A6),"")</f>
        <v>5</v>
      </c>
      <c r="B7" s="243" t="s">
        <v>167</v>
      </c>
      <c r="C7" s="48">
        <v>46.88</v>
      </c>
      <c r="D7" s="244" t="s">
        <v>80</v>
      </c>
      <c r="E7" s="245">
        <v>0.1</v>
      </c>
      <c r="F7" s="246">
        <f t="shared" si="2"/>
        <v>51.568000000000005</v>
      </c>
    </row>
    <row r="8" spans="1:6" ht="15.5" x14ac:dyDescent="0.35">
      <c r="A8" s="242">
        <f>IF(B8&lt;&gt;"",1+MAX($A$2:A7),"")</f>
        <v>6</v>
      </c>
      <c r="B8" s="243" t="s">
        <v>168</v>
      </c>
      <c r="C8" s="48">
        <v>7.6</v>
      </c>
      <c r="D8" s="244" t="s">
        <v>80</v>
      </c>
      <c r="E8" s="245">
        <v>0.1</v>
      </c>
      <c r="F8" s="246">
        <f>IF(C8=0,"",C8*(1+E8))</f>
        <v>8.36</v>
      </c>
    </row>
    <row r="9" spans="1:6" ht="15.5" x14ac:dyDescent="0.35">
      <c r="A9" s="242">
        <f>IF(B9&lt;&gt;"",1+MAX($A$2:A8),"")</f>
        <v>7</v>
      </c>
      <c r="B9" s="243" t="s">
        <v>169</v>
      </c>
      <c r="C9" s="48">
        <v>12.23</v>
      </c>
      <c r="D9" s="244" t="s">
        <v>80</v>
      </c>
      <c r="E9" s="245">
        <v>0.1</v>
      </c>
      <c r="F9" s="246">
        <f t="shared" ref="F9:F11" si="3">IF(C9=0,"",C9*(1+E9))</f>
        <v>13.453000000000001</v>
      </c>
    </row>
    <row r="10" spans="1:6" ht="15.5" x14ac:dyDescent="0.35">
      <c r="A10" s="242">
        <f>IF(B10&lt;&gt;"",1+MAX($A$2:A9),"")</f>
        <v>8</v>
      </c>
      <c r="B10" s="243" t="s">
        <v>170</v>
      </c>
      <c r="C10" s="48">
        <v>19.21</v>
      </c>
      <c r="D10" s="244" t="s">
        <v>80</v>
      </c>
      <c r="E10" s="245">
        <v>0.1</v>
      </c>
      <c r="F10" s="246">
        <f t="shared" si="3"/>
        <v>21.131000000000004</v>
      </c>
    </row>
    <row r="11" spans="1:6" ht="15.5" x14ac:dyDescent="0.35">
      <c r="A11" s="242">
        <f>IF(B11&lt;&gt;"",1+MAX($A$2:A10),"")</f>
        <v>9</v>
      </c>
      <c r="B11" s="243" t="s">
        <v>171</v>
      </c>
      <c r="C11" s="48">
        <v>7.98</v>
      </c>
      <c r="D11" s="244" t="s">
        <v>80</v>
      </c>
      <c r="E11" s="245">
        <v>0.1</v>
      </c>
      <c r="F11" s="246">
        <f t="shared" si="3"/>
        <v>8.7780000000000005</v>
      </c>
    </row>
    <row r="12" spans="1:6" ht="15.5" x14ac:dyDescent="0.35">
      <c r="A12" s="242">
        <f>IF(B12&lt;&gt;"",1+MAX($A$2:A11),"")</f>
        <v>10</v>
      </c>
      <c r="B12" s="243" t="s">
        <v>172</v>
      </c>
      <c r="C12" s="48">
        <v>60.99</v>
      </c>
      <c r="D12" s="244" t="s">
        <v>80</v>
      </c>
      <c r="E12" s="245">
        <v>0.1</v>
      </c>
      <c r="F12" s="246">
        <f>IF(C12=0,"",C12*(1+E12))</f>
        <v>67.089000000000013</v>
      </c>
    </row>
    <row r="13" spans="1:6" ht="15.5" x14ac:dyDescent="0.35">
      <c r="A13" s="242">
        <f>IF(B13&lt;&gt;"",1+MAX($A$2:A12),"")</f>
        <v>11</v>
      </c>
      <c r="B13" s="243" t="s">
        <v>173</v>
      </c>
      <c r="C13" s="48">
        <v>32.619999999999997</v>
      </c>
      <c r="D13" s="244" t="s">
        <v>80</v>
      </c>
      <c r="E13" s="245">
        <v>0.1</v>
      </c>
      <c r="F13" s="246">
        <f t="shared" ref="F13:F15" si="4">IF(C13=0,"",C13*(1+E13))</f>
        <v>35.881999999999998</v>
      </c>
    </row>
    <row r="14" spans="1:6" ht="15.5" x14ac:dyDescent="0.35">
      <c r="A14" s="242">
        <f>IF(B14&lt;&gt;"",1+MAX($A$2:A13),"")</f>
        <v>12</v>
      </c>
      <c r="B14" s="243" t="s">
        <v>174</v>
      </c>
      <c r="C14" s="48">
        <v>14.84</v>
      </c>
      <c r="D14" s="244" t="s">
        <v>80</v>
      </c>
      <c r="E14" s="245">
        <v>0.1</v>
      </c>
      <c r="F14" s="246">
        <f t="shared" si="4"/>
        <v>16.324000000000002</v>
      </c>
    </row>
    <row r="15" spans="1:6" ht="15.5" x14ac:dyDescent="0.35">
      <c r="A15" s="242">
        <f>IF(B15&lt;&gt;"",1+MAX($A$2:A14),"")</f>
        <v>13</v>
      </c>
      <c r="B15" s="243" t="s">
        <v>175</v>
      </c>
      <c r="C15" s="48">
        <v>35.119999999999997</v>
      </c>
      <c r="D15" s="244" t="s">
        <v>80</v>
      </c>
      <c r="E15" s="245">
        <v>0.1</v>
      </c>
      <c r="F15" s="246">
        <f t="shared" si="4"/>
        <v>38.631999999999998</v>
      </c>
    </row>
    <row r="16" spans="1:6" ht="15.5" x14ac:dyDescent="0.35">
      <c r="A16" s="242">
        <f>IF(B16&lt;&gt;"",1+MAX($A$2:A15),"")</f>
        <v>14</v>
      </c>
      <c r="B16" s="243" t="s">
        <v>176</v>
      </c>
      <c r="C16" s="48">
        <v>3.05</v>
      </c>
      <c r="D16" s="244" t="s">
        <v>80</v>
      </c>
      <c r="E16" s="245">
        <v>0.1</v>
      </c>
      <c r="F16" s="246">
        <f>IF(C16=0,"",C16*(1+E16))</f>
        <v>3.355</v>
      </c>
    </row>
    <row r="17" spans="1:6" ht="15.5" x14ac:dyDescent="0.35">
      <c r="A17" s="242">
        <f>IF(B17&lt;&gt;"",1+MAX($A$2:A16),"")</f>
        <v>15</v>
      </c>
      <c r="B17" s="243" t="s">
        <v>177</v>
      </c>
      <c r="C17" s="48">
        <v>3.41</v>
      </c>
      <c r="D17" s="244" t="s">
        <v>80</v>
      </c>
      <c r="E17" s="245">
        <v>0.1</v>
      </c>
      <c r="F17" s="246">
        <f t="shared" ref="F17:F18" si="5">IF(C17=0,"",C17*(1+E17))</f>
        <v>3.7510000000000003</v>
      </c>
    </row>
    <row r="18" spans="1:6" ht="15.5" x14ac:dyDescent="0.35">
      <c r="A18" s="242">
        <f>IF(B18&lt;&gt;"",1+MAX($A$2:A17),"")</f>
        <v>16</v>
      </c>
      <c r="B18" s="243" t="s">
        <v>178</v>
      </c>
      <c r="C18" s="48">
        <v>54.69</v>
      </c>
      <c r="D18" s="244" t="s">
        <v>80</v>
      </c>
      <c r="E18" s="245">
        <v>0.1</v>
      </c>
      <c r="F18" s="246">
        <f t="shared" si="5"/>
        <v>60.158999999999999</v>
      </c>
    </row>
    <row r="19" spans="1:6" ht="15.5" x14ac:dyDescent="0.35">
      <c r="A19" s="242">
        <f>IF(B19&lt;&gt;"",1+MAX($A$2:A18),"")</f>
        <v>17</v>
      </c>
      <c r="B19" s="243" t="s">
        <v>179</v>
      </c>
      <c r="C19" s="48">
        <v>10.48</v>
      </c>
      <c r="D19" s="244" t="s">
        <v>80</v>
      </c>
      <c r="E19" s="245">
        <v>0.1</v>
      </c>
      <c r="F19" s="246">
        <f>IF(C19=0,"",C19*(1+E19))</f>
        <v>11.528000000000002</v>
      </c>
    </row>
    <row r="20" spans="1:6" ht="15.5" x14ac:dyDescent="0.35">
      <c r="A20" s="242">
        <f>IF(B20&lt;&gt;"",1+MAX($A$2:A19),"")</f>
        <v>18</v>
      </c>
      <c r="B20" s="243" t="s">
        <v>180</v>
      </c>
      <c r="C20" s="48">
        <v>12.26</v>
      </c>
      <c r="D20" s="244" t="s">
        <v>80</v>
      </c>
      <c r="E20" s="245">
        <v>0.1</v>
      </c>
      <c r="F20" s="246">
        <f t="shared" ref="F20:F21" si="6">IF(C20=0,"",C20*(1+E20))</f>
        <v>13.486000000000001</v>
      </c>
    </row>
    <row r="21" spans="1:6" ht="15.5" x14ac:dyDescent="0.35">
      <c r="A21" s="242">
        <f>IF(B21&lt;&gt;"",1+MAX($A$2:A20),"")</f>
        <v>19</v>
      </c>
      <c r="B21" s="243" t="s">
        <v>181</v>
      </c>
      <c r="C21" s="48">
        <v>24.19</v>
      </c>
      <c r="D21" s="244" t="s">
        <v>80</v>
      </c>
      <c r="E21" s="245">
        <v>0.1</v>
      </c>
      <c r="F21" s="246">
        <f t="shared" si="6"/>
        <v>26.609000000000005</v>
      </c>
    </row>
    <row r="22" spans="1:6" ht="15.5" x14ac:dyDescent="0.35">
      <c r="A22" s="242"/>
      <c r="B22" s="243"/>
      <c r="C22" s="48"/>
      <c r="D22" s="244"/>
      <c r="E22" s="245"/>
      <c r="F22" s="246"/>
    </row>
    <row r="23" spans="1:6" ht="15.5" x14ac:dyDescent="0.35">
      <c r="A23" s="242">
        <f>IF(B23&lt;&gt;"",1+MAX($A$2:A21),"")</f>
        <v>20</v>
      </c>
      <c r="B23" s="251" t="s">
        <v>182</v>
      </c>
      <c r="C23" s="48"/>
      <c r="D23" s="244"/>
      <c r="E23" s="245" t="str">
        <f t="shared" ref="E23" si="7">IF(C23=0,"",0)</f>
        <v/>
      </c>
      <c r="F23" s="246" t="str">
        <f t="shared" si="1"/>
        <v/>
      </c>
    </row>
    <row r="24" spans="1:6" ht="15.5" x14ac:dyDescent="0.35">
      <c r="A24" s="247"/>
      <c r="B24" s="243"/>
      <c r="C24" s="239"/>
      <c r="D24" s="248"/>
      <c r="E24" s="245"/>
      <c r="F24" s="241"/>
    </row>
    <row r="25" spans="1:6" ht="15.5" x14ac:dyDescent="0.35">
      <c r="A25" s="247">
        <f>IF(B25&lt;&gt;"",1+MAX($A$2:A23),"")</f>
        <v>21</v>
      </c>
      <c r="B25" s="249" t="s">
        <v>120</v>
      </c>
      <c r="C25" s="239"/>
      <c r="D25" s="248"/>
      <c r="E25" s="245"/>
      <c r="F25" s="241"/>
    </row>
    <row r="26" spans="1:6" ht="15.5" x14ac:dyDescent="0.35">
      <c r="A26" s="242">
        <f>IF(B26&lt;&gt;"",1+MAX($A$2:A25),"")</f>
        <v>22</v>
      </c>
      <c r="B26" s="243" t="s">
        <v>183</v>
      </c>
      <c r="C26" s="250">
        <v>1</v>
      </c>
      <c r="D26" s="244" t="s">
        <v>101</v>
      </c>
      <c r="E26" s="245">
        <v>0</v>
      </c>
      <c r="F26" s="246">
        <f>IF(C26=0,"",C26*(1+E26))</f>
        <v>1</v>
      </c>
    </row>
    <row r="27" spans="1:6" ht="15.5" x14ac:dyDescent="0.35">
      <c r="A27" s="242">
        <f>IF(B27&lt;&gt;"",1+MAX($A$2:A26),"")</f>
        <v>23</v>
      </c>
      <c r="B27" s="243" t="s">
        <v>184</v>
      </c>
      <c r="C27" s="250">
        <v>3</v>
      </c>
      <c r="D27" s="244" t="s">
        <v>101</v>
      </c>
      <c r="E27" s="245">
        <v>0</v>
      </c>
      <c r="F27" s="246">
        <f t="shared" ref="F27:F32" si="8">IF(C27=0,"",C27*(1+E27))</f>
        <v>3</v>
      </c>
    </row>
    <row r="28" spans="1:6" ht="15.5" x14ac:dyDescent="0.35">
      <c r="A28" s="242">
        <f>IF(B28&lt;&gt;"",1+MAX($A$2:A27),"")</f>
        <v>24</v>
      </c>
      <c r="B28" s="243" t="s">
        <v>185</v>
      </c>
      <c r="C28" s="250">
        <v>5</v>
      </c>
      <c r="D28" s="244" t="s">
        <v>101</v>
      </c>
      <c r="E28" s="245">
        <v>0</v>
      </c>
      <c r="F28" s="246">
        <f t="shared" si="8"/>
        <v>5</v>
      </c>
    </row>
    <row r="29" spans="1:6" ht="15.5" x14ac:dyDescent="0.35">
      <c r="A29" s="242">
        <f>IF(B29&lt;&gt;"",1+MAX($A$2:A28),"")</f>
        <v>25</v>
      </c>
      <c r="B29" s="243" t="s">
        <v>186</v>
      </c>
      <c r="C29" s="250">
        <v>4</v>
      </c>
      <c r="D29" s="244" t="s">
        <v>101</v>
      </c>
      <c r="E29" s="245">
        <v>0</v>
      </c>
      <c r="F29" s="246">
        <f t="shared" si="8"/>
        <v>4</v>
      </c>
    </row>
    <row r="30" spans="1:6" ht="15.5" x14ac:dyDescent="0.35">
      <c r="A30" s="242">
        <f>IF(B30&lt;&gt;"",1+MAX($A$2:A29),"")</f>
        <v>26</v>
      </c>
      <c r="B30" s="243" t="s">
        <v>187</v>
      </c>
      <c r="C30" s="250">
        <v>1</v>
      </c>
      <c r="D30" s="244" t="s">
        <v>101</v>
      </c>
      <c r="E30" s="245">
        <v>0</v>
      </c>
      <c r="F30" s="246">
        <f t="shared" si="8"/>
        <v>1</v>
      </c>
    </row>
    <row r="31" spans="1:6" ht="15.5" x14ac:dyDescent="0.35">
      <c r="A31" s="242">
        <f>IF(B31&lt;&gt;"",1+MAX($A$2:A30),"")</f>
        <v>27</v>
      </c>
      <c r="B31" s="243" t="s">
        <v>188</v>
      </c>
      <c r="C31" s="250">
        <v>1</v>
      </c>
      <c r="D31" s="244" t="s">
        <v>101</v>
      </c>
      <c r="E31" s="245">
        <v>0</v>
      </c>
      <c r="F31" s="246">
        <f t="shared" si="8"/>
        <v>1</v>
      </c>
    </row>
    <row r="32" spans="1:6" ht="15.5" x14ac:dyDescent="0.35">
      <c r="A32" s="242">
        <f>IF(B32&lt;&gt;"",1+MAX($A$2:A31),"")</f>
        <v>28</v>
      </c>
      <c r="B32" s="243" t="s">
        <v>189</v>
      </c>
      <c r="C32" s="250">
        <v>4</v>
      </c>
      <c r="D32" s="244" t="s">
        <v>101</v>
      </c>
      <c r="E32" s="245">
        <v>0</v>
      </c>
      <c r="F32" s="246">
        <f t="shared" si="8"/>
        <v>4</v>
      </c>
    </row>
    <row r="33" spans="1:6" ht="15.5" x14ac:dyDescent="0.35">
      <c r="A33" s="242">
        <f>IF(B33&lt;&gt;"",1+MAX($A$2:A32),"")</f>
        <v>29</v>
      </c>
      <c r="B33" s="243" t="s">
        <v>190</v>
      </c>
      <c r="C33" s="250">
        <v>1</v>
      </c>
      <c r="D33" s="244" t="s">
        <v>101</v>
      </c>
      <c r="E33" s="245">
        <v>0</v>
      </c>
      <c r="F33" s="246">
        <f>IF(C33=0,"",C33*(1+E33))</f>
        <v>1</v>
      </c>
    </row>
    <row r="34" spans="1:6" ht="15.5" x14ac:dyDescent="0.35">
      <c r="A34" s="242">
        <f>IF(B34&lt;&gt;"",1+MAX($A$2:A33),"")</f>
        <v>30</v>
      </c>
      <c r="B34" s="243" t="s">
        <v>191</v>
      </c>
      <c r="C34" s="250">
        <v>1</v>
      </c>
      <c r="D34" s="244" t="s">
        <v>101</v>
      </c>
      <c r="E34" s="245">
        <v>0</v>
      </c>
      <c r="F34" s="246">
        <f t="shared" ref="F34:F36" si="9">IF(C34=0,"",C34*(1+E34))</f>
        <v>1</v>
      </c>
    </row>
    <row r="35" spans="1:6" ht="15.5" x14ac:dyDescent="0.35">
      <c r="A35" s="242">
        <f>IF(B35&lt;&gt;"",1+MAX($A$2:A34),"")</f>
        <v>31</v>
      </c>
      <c r="B35" s="243" t="s">
        <v>192</v>
      </c>
      <c r="C35" s="250">
        <v>1</v>
      </c>
      <c r="D35" s="244" t="s">
        <v>101</v>
      </c>
      <c r="E35" s="245">
        <v>0</v>
      </c>
      <c r="F35" s="246">
        <f t="shared" si="9"/>
        <v>1</v>
      </c>
    </row>
    <row r="36" spans="1:6" ht="15.5" x14ac:dyDescent="0.35">
      <c r="A36" s="242">
        <f>IF(B36&lt;&gt;"",1+MAX($A$2:A35),"")</f>
        <v>32</v>
      </c>
      <c r="B36" s="243" t="s">
        <v>193</v>
      </c>
      <c r="C36" s="250">
        <v>4</v>
      </c>
      <c r="D36" s="244" t="s">
        <v>101</v>
      </c>
      <c r="E36" s="245">
        <v>0</v>
      </c>
      <c r="F36" s="246">
        <f t="shared" si="9"/>
        <v>4</v>
      </c>
    </row>
    <row r="37" spans="1:6" ht="15.5" x14ac:dyDescent="0.35">
      <c r="A37" s="242">
        <f>IF(B37&lt;&gt;"",1+MAX($A$2:A36),"")</f>
        <v>33</v>
      </c>
      <c r="B37" s="243" t="s">
        <v>194</v>
      </c>
      <c r="C37" s="250">
        <v>2</v>
      </c>
      <c r="D37" s="244" t="s">
        <v>101</v>
      </c>
      <c r="E37" s="245">
        <v>0</v>
      </c>
      <c r="F37" s="246">
        <f>IF(C37=0,"",C37*(1+E37))</f>
        <v>2</v>
      </c>
    </row>
    <row r="38" spans="1:6" ht="15.5" x14ac:dyDescent="0.35">
      <c r="A38" s="242">
        <f>IF(B38&lt;&gt;"",1+MAX($A$2:A37),"")</f>
        <v>34</v>
      </c>
      <c r="B38" s="243" t="s">
        <v>195</v>
      </c>
      <c r="C38" s="250">
        <v>3</v>
      </c>
      <c r="D38" s="244" t="s">
        <v>101</v>
      </c>
      <c r="E38" s="245">
        <v>0</v>
      </c>
      <c r="F38" s="246">
        <f t="shared" ref="F38" si="10">IF(C38=0,"",C38*(1+E38))</f>
        <v>3</v>
      </c>
    </row>
    <row r="39" spans="1:6" ht="15.5" x14ac:dyDescent="0.35">
      <c r="A39" s="242">
        <f>IF(B39&lt;&gt;"",1+MAX($A$2:A38),"")</f>
        <v>35</v>
      </c>
      <c r="B39" s="243" t="s">
        <v>196</v>
      </c>
      <c r="C39" s="250">
        <v>2</v>
      </c>
      <c r="D39" s="244" t="s">
        <v>101</v>
      </c>
      <c r="E39" s="245">
        <v>0</v>
      </c>
      <c r="F39" s="246">
        <f>IF(C39=0,"",C39*(1+E39))</f>
        <v>2</v>
      </c>
    </row>
    <row r="40" spans="1:6" ht="15.5" x14ac:dyDescent="0.35">
      <c r="A40" s="242">
        <f>IF(B40&lt;&gt;"",1+MAX($A$2:A39),"")</f>
        <v>36</v>
      </c>
      <c r="B40" s="243" t="s">
        <v>197</v>
      </c>
      <c r="C40" s="250">
        <v>8</v>
      </c>
      <c r="D40" s="244" t="s">
        <v>101</v>
      </c>
      <c r="E40" s="245">
        <v>0</v>
      </c>
      <c r="F40" s="246">
        <f t="shared" ref="F40:F42" si="11">IF(C40=0,"",C40*(1+E40))</f>
        <v>8</v>
      </c>
    </row>
    <row r="41" spans="1:6" ht="15.5" x14ac:dyDescent="0.35">
      <c r="A41" s="242">
        <f>IF(B41&lt;&gt;"",1+MAX($A$2:A40),"")</f>
        <v>37</v>
      </c>
      <c r="B41" s="243" t="s">
        <v>198</v>
      </c>
      <c r="C41" s="250">
        <v>4</v>
      </c>
      <c r="D41" s="244" t="s">
        <v>101</v>
      </c>
      <c r="E41" s="245">
        <v>0</v>
      </c>
      <c r="F41" s="246">
        <f t="shared" si="11"/>
        <v>4</v>
      </c>
    </row>
    <row r="42" spans="1:6" ht="15.5" x14ac:dyDescent="0.35">
      <c r="A42" s="242">
        <f>IF(B42&lt;&gt;"",1+MAX($A$2:A41),"")</f>
        <v>38</v>
      </c>
      <c r="B42" s="243" t="s">
        <v>199</v>
      </c>
      <c r="C42" s="250">
        <v>2</v>
      </c>
      <c r="D42" s="244" t="s">
        <v>101</v>
      </c>
      <c r="E42" s="245">
        <v>0</v>
      </c>
      <c r="F42" s="246">
        <f t="shared" si="11"/>
        <v>2</v>
      </c>
    </row>
    <row r="43" spans="1:6" ht="15.5" x14ac:dyDescent="0.35">
      <c r="A43" s="242">
        <f>IF(B43&lt;&gt;"",1+MAX($A$2:A42),"")</f>
        <v>39</v>
      </c>
      <c r="B43" s="243" t="s">
        <v>200</v>
      </c>
      <c r="C43" s="250">
        <v>2</v>
      </c>
      <c r="D43" s="244" t="s">
        <v>101</v>
      </c>
      <c r="E43" s="245">
        <v>0</v>
      </c>
      <c r="F43" s="246">
        <f>IF(C43=0,"",C43*(1+E43))</f>
        <v>2</v>
      </c>
    </row>
    <row r="44" spans="1:6" ht="15.5" x14ac:dyDescent="0.35">
      <c r="A44" s="242">
        <f>IF(B44&lt;&gt;"",1+MAX($A$2:A43),"")</f>
        <v>40</v>
      </c>
      <c r="B44" s="243" t="s">
        <v>201</v>
      </c>
      <c r="C44" s="250">
        <v>1</v>
      </c>
      <c r="D44" s="244" t="s">
        <v>101</v>
      </c>
      <c r="E44" s="245">
        <v>0</v>
      </c>
      <c r="F44" s="246">
        <f t="shared" ref="F44:F45" si="12">IF(C44=0,"",C44*(1+E44))</f>
        <v>1</v>
      </c>
    </row>
    <row r="45" spans="1:6" ht="15.5" x14ac:dyDescent="0.35">
      <c r="A45" s="242">
        <f>IF(B45&lt;&gt;"",1+MAX($A$2:A44),"")</f>
        <v>41</v>
      </c>
      <c r="B45" s="243" t="s">
        <v>202</v>
      </c>
      <c r="C45" s="250">
        <v>3</v>
      </c>
      <c r="D45" s="244" t="s">
        <v>101</v>
      </c>
      <c r="E45" s="245">
        <v>0</v>
      </c>
      <c r="F45" s="246">
        <f t="shared" si="12"/>
        <v>3</v>
      </c>
    </row>
    <row r="46" spans="1:6" ht="15.5" x14ac:dyDescent="0.35">
      <c r="A46" s="247"/>
      <c r="B46" s="243"/>
      <c r="C46" s="239"/>
      <c r="D46" s="244"/>
      <c r="E46" s="245"/>
      <c r="F46" s="246"/>
    </row>
    <row r="47" spans="1:6" ht="15.5" x14ac:dyDescent="0.35">
      <c r="A47" s="247">
        <f>IF(B47&lt;&gt;"",1+MAX($A$2:A45),"")</f>
        <v>42</v>
      </c>
      <c r="B47" s="249" t="s">
        <v>203</v>
      </c>
      <c r="C47" s="239"/>
      <c r="D47" s="244"/>
      <c r="E47" s="245"/>
      <c r="F47" s="241"/>
    </row>
    <row r="48" spans="1:6" ht="15.5" x14ac:dyDescent="0.35">
      <c r="A48" s="242">
        <f>IF(B48&lt;&gt;"",1+MAX($A$2:A47),"")</f>
        <v>43</v>
      </c>
      <c r="B48" s="243" t="s">
        <v>204</v>
      </c>
      <c r="C48" s="250">
        <v>1</v>
      </c>
      <c r="D48" s="244" t="s">
        <v>101</v>
      </c>
      <c r="E48" s="245">
        <v>0</v>
      </c>
      <c r="F48" s="246">
        <f t="shared" ref="F48:F68" si="13">IF(C48=0,"",C48*(1+E48))</f>
        <v>1</v>
      </c>
    </row>
    <row r="49" spans="1:6" ht="15.5" x14ac:dyDescent="0.35">
      <c r="A49" s="242">
        <f>IF(B49&lt;&gt;"",1+MAX($A$2:A48),"")</f>
        <v>44</v>
      </c>
      <c r="B49" s="243" t="s">
        <v>205</v>
      </c>
      <c r="C49" s="250">
        <v>1</v>
      </c>
      <c r="D49" s="244" t="s">
        <v>101</v>
      </c>
      <c r="E49" s="245">
        <v>0</v>
      </c>
      <c r="F49" s="246">
        <f t="shared" si="13"/>
        <v>1</v>
      </c>
    </row>
    <row r="50" spans="1:6" ht="15.5" x14ac:dyDescent="0.35">
      <c r="A50" s="242">
        <f>IF(B50&lt;&gt;"",1+MAX($A$2:A49),"")</f>
        <v>45</v>
      </c>
      <c r="B50" s="243" t="s">
        <v>206</v>
      </c>
      <c r="C50" s="250">
        <v>3</v>
      </c>
      <c r="D50" s="244" t="s">
        <v>101</v>
      </c>
      <c r="E50" s="245">
        <v>0</v>
      </c>
      <c r="F50" s="246">
        <f t="shared" si="13"/>
        <v>3</v>
      </c>
    </row>
    <row r="51" spans="1:6" ht="15.5" x14ac:dyDescent="0.35">
      <c r="A51" s="242">
        <f>IF(B51&lt;&gt;"",1+MAX($A$2:A50),"")</f>
        <v>46</v>
      </c>
      <c r="B51" s="243" t="s">
        <v>207</v>
      </c>
      <c r="C51" s="250">
        <v>4</v>
      </c>
      <c r="D51" s="244" t="s">
        <v>101</v>
      </c>
      <c r="E51" s="245">
        <v>0</v>
      </c>
      <c r="F51" s="246">
        <f t="shared" si="13"/>
        <v>4</v>
      </c>
    </row>
    <row r="52" spans="1:6" ht="15.5" x14ac:dyDescent="0.35">
      <c r="A52" s="242">
        <f>IF(B52&lt;&gt;"",1+MAX($A$2:A51),"")</f>
        <v>47</v>
      </c>
      <c r="B52" s="243" t="s">
        <v>208</v>
      </c>
      <c r="C52" s="250">
        <v>2</v>
      </c>
      <c r="D52" s="244" t="s">
        <v>101</v>
      </c>
      <c r="E52" s="245">
        <v>0</v>
      </c>
      <c r="F52" s="246">
        <f t="shared" si="13"/>
        <v>2</v>
      </c>
    </row>
    <row r="53" spans="1:6" ht="15.5" x14ac:dyDescent="0.35">
      <c r="A53" s="242">
        <f>IF(B53&lt;&gt;"",1+MAX($A$2:A52),"")</f>
        <v>48</v>
      </c>
      <c r="B53" s="243" t="s">
        <v>209</v>
      </c>
      <c r="C53" s="250">
        <v>1</v>
      </c>
      <c r="D53" s="244" t="s">
        <v>101</v>
      </c>
      <c r="E53" s="245">
        <v>0</v>
      </c>
      <c r="F53" s="246">
        <f t="shared" si="13"/>
        <v>1</v>
      </c>
    </row>
    <row r="54" spans="1:6" ht="15.5" x14ac:dyDescent="0.35">
      <c r="A54" s="242">
        <f>IF(B54&lt;&gt;"",1+MAX($A$2:A53),"")</f>
        <v>49</v>
      </c>
      <c r="B54" s="243" t="s">
        <v>210</v>
      </c>
      <c r="C54" s="250">
        <v>1</v>
      </c>
      <c r="D54" s="244" t="s">
        <v>101</v>
      </c>
      <c r="E54" s="245">
        <v>0</v>
      </c>
      <c r="F54" s="246">
        <f t="shared" si="13"/>
        <v>1</v>
      </c>
    </row>
    <row r="55" spans="1:6" ht="15.5" x14ac:dyDescent="0.35">
      <c r="A55" s="242">
        <f>IF(B55&lt;&gt;"",1+MAX($A$2:A54),"")</f>
        <v>50</v>
      </c>
      <c r="B55" s="243" t="s">
        <v>211</v>
      </c>
      <c r="C55" s="250">
        <v>1</v>
      </c>
      <c r="D55" s="244" t="s">
        <v>101</v>
      </c>
      <c r="E55" s="245">
        <v>0</v>
      </c>
      <c r="F55" s="246">
        <f t="shared" si="13"/>
        <v>1</v>
      </c>
    </row>
    <row r="56" spans="1:6" ht="15.5" x14ac:dyDescent="0.35">
      <c r="A56" s="242">
        <f>IF(B56&lt;&gt;"",1+MAX($A$2:A55),"")</f>
        <v>51</v>
      </c>
      <c r="B56" s="243" t="s">
        <v>212</v>
      </c>
      <c r="C56" s="250">
        <v>1</v>
      </c>
      <c r="D56" s="244" t="s">
        <v>101</v>
      </c>
      <c r="E56" s="245">
        <v>0</v>
      </c>
      <c r="F56" s="246">
        <f t="shared" si="13"/>
        <v>1</v>
      </c>
    </row>
    <row r="57" spans="1:6" ht="15.5" x14ac:dyDescent="0.35">
      <c r="A57" s="242">
        <f>IF(B57&lt;&gt;"",1+MAX($A$2:A56),"")</f>
        <v>52</v>
      </c>
      <c r="B57" s="243" t="s">
        <v>213</v>
      </c>
      <c r="C57" s="250">
        <v>2</v>
      </c>
      <c r="D57" s="244" t="s">
        <v>101</v>
      </c>
      <c r="E57" s="245">
        <v>0</v>
      </c>
      <c r="F57" s="246">
        <f t="shared" si="13"/>
        <v>2</v>
      </c>
    </row>
    <row r="58" spans="1:6" ht="15.5" x14ac:dyDescent="0.35">
      <c r="A58" s="242">
        <f>IF(B58&lt;&gt;"",1+MAX($A$2:A57),"")</f>
        <v>53</v>
      </c>
      <c r="B58" s="243" t="s">
        <v>214</v>
      </c>
      <c r="C58" s="250">
        <v>2</v>
      </c>
      <c r="D58" s="244" t="s">
        <v>101</v>
      </c>
      <c r="E58" s="245">
        <v>0</v>
      </c>
      <c r="F58" s="246">
        <f t="shared" si="13"/>
        <v>2</v>
      </c>
    </row>
    <row r="59" spans="1:6" ht="15.5" x14ac:dyDescent="0.35">
      <c r="A59" s="242">
        <f>IF(B59&lt;&gt;"",1+MAX($A$2:A58),"")</f>
        <v>54</v>
      </c>
      <c r="B59" s="243" t="s">
        <v>215</v>
      </c>
      <c r="C59" s="250">
        <v>1</v>
      </c>
      <c r="D59" s="244" t="s">
        <v>101</v>
      </c>
      <c r="E59" s="245">
        <v>0</v>
      </c>
      <c r="F59" s="246">
        <f t="shared" si="13"/>
        <v>1</v>
      </c>
    </row>
    <row r="60" spans="1:6" ht="15.5" x14ac:dyDescent="0.35">
      <c r="A60" s="242">
        <f>IF(B60&lt;&gt;"",1+MAX($A$2:A59),"")</f>
        <v>55</v>
      </c>
      <c r="B60" s="243" t="s">
        <v>216</v>
      </c>
      <c r="C60" s="250">
        <v>1</v>
      </c>
      <c r="D60" s="244" t="s">
        <v>101</v>
      </c>
      <c r="E60" s="245">
        <v>0</v>
      </c>
      <c r="F60" s="246">
        <f t="shared" si="13"/>
        <v>1</v>
      </c>
    </row>
    <row r="61" spans="1:6" ht="15.5" x14ac:dyDescent="0.35">
      <c r="A61" s="242">
        <f>IF(B61&lt;&gt;"",1+MAX($A$2:A60),"")</f>
        <v>56</v>
      </c>
      <c r="B61" s="243" t="s">
        <v>217</v>
      </c>
      <c r="C61" s="250">
        <v>1</v>
      </c>
      <c r="D61" s="244" t="s">
        <v>101</v>
      </c>
      <c r="E61" s="245">
        <v>0</v>
      </c>
      <c r="F61" s="246">
        <f t="shared" si="13"/>
        <v>1</v>
      </c>
    </row>
    <row r="62" spans="1:6" ht="15.5" x14ac:dyDescent="0.35">
      <c r="A62" s="242">
        <f>IF(B62&lt;&gt;"",1+MAX($A$2:A61),"")</f>
        <v>57</v>
      </c>
      <c r="B62" s="243" t="s">
        <v>218</v>
      </c>
      <c r="C62" s="250">
        <v>1</v>
      </c>
      <c r="D62" s="244" t="s">
        <v>101</v>
      </c>
      <c r="E62" s="245">
        <v>0</v>
      </c>
      <c r="F62" s="246">
        <f t="shared" si="13"/>
        <v>1</v>
      </c>
    </row>
    <row r="63" spans="1:6" ht="15.5" x14ac:dyDescent="0.35">
      <c r="A63" s="242">
        <f>IF(B63&lt;&gt;"",1+MAX($A$2:A62),"")</f>
        <v>58</v>
      </c>
      <c r="B63" s="243" t="s">
        <v>219</v>
      </c>
      <c r="C63" s="250">
        <v>1</v>
      </c>
      <c r="D63" s="244" t="s">
        <v>101</v>
      </c>
      <c r="E63" s="245">
        <v>0</v>
      </c>
      <c r="F63" s="246">
        <f t="shared" si="13"/>
        <v>1</v>
      </c>
    </row>
    <row r="64" spans="1:6" ht="15.5" x14ac:dyDescent="0.35">
      <c r="A64" s="242">
        <f>IF(B64&lt;&gt;"",1+MAX($A$2:A63),"")</f>
        <v>59</v>
      </c>
      <c r="B64" s="243" t="s">
        <v>220</v>
      </c>
      <c r="C64" s="250">
        <v>1</v>
      </c>
      <c r="D64" s="244" t="s">
        <v>101</v>
      </c>
      <c r="E64" s="245">
        <v>0</v>
      </c>
      <c r="F64" s="246">
        <f t="shared" si="13"/>
        <v>1</v>
      </c>
    </row>
    <row r="65" spans="1:6" ht="15.5" x14ac:dyDescent="0.35">
      <c r="A65" s="242">
        <f>IF(B65&lt;&gt;"",1+MAX($A$2:A64),"")</f>
        <v>60</v>
      </c>
      <c r="B65" s="243" t="s">
        <v>221</v>
      </c>
      <c r="C65" s="250">
        <v>1</v>
      </c>
      <c r="D65" s="244" t="s">
        <v>101</v>
      </c>
      <c r="E65" s="245">
        <v>0</v>
      </c>
      <c r="F65" s="246">
        <f t="shared" si="13"/>
        <v>1</v>
      </c>
    </row>
    <row r="66" spans="1:6" ht="15.5" x14ac:dyDescent="0.35">
      <c r="A66" s="242">
        <f>IF(B66&lt;&gt;"",1+MAX($A$2:A65),"")</f>
        <v>61</v>
      </c>
      <c r="B66" s="243" t="s">
        <v>222</v>
      </c>
      <c r="C66" s="250">
        <v>4</v>
      </c>
      <c r="D66" s="244" t="s">
        <v>101</v>
      </c>
      <c r="E66" s="245">
        <v>0</v>
      </c>
      <c r="F66" s="246">
        <f t="shared" si="13"/>
        <v>4</v>
      </c>
    </row>
    <row r="67" spans="1:6" ht="15.5" x14ac:dyDescent="0.35">
      <c r="A67" s="242">
        <f>IF(B67&lt;&gt;"",1+MAX($A$2:A66),"")</f>
        <v>62</v>
      </c>
      <c r="B67" s="243" t="s">
        <v>223</v>
      </c>
      <c r="C67" s="250">
        <v>1</v>
      </c>
      <c r="D67" s="244" t="s">
        <v>101</v>
      </c>
      <c r="E67" s="245">
        <v>0</v>
      </c>
      <c r="F67" s="246">
        <f t="shared" si="13"/>
        <v>1</v>
      </c>
    </row>
    <row r="68" spans="1:6" ht="15.5" x14ac:dyDescent="0.35">
      <c r="A68" s="242">
        <f>IF(B68&lt;&gt;"",1+MAX($A$2:A67),"")</f>
        <v>63</v>
      </c>
      <c r="B68" s="243" t="s">
        <v>224</v>
      </c>
      <c r="C68" s="250">
        <v>2</v>
      </c>
      <c r="D68" s="244" t="s">
        <v>101</v>
      </c>
      <c r="E68" s="245">
        <v>0</v>
      </c>
      <c r="F68" s="246">
        <f t="shared" si="13"/>
        <v>2</v>
      </c>
    </row>
    <row r="69" spans="1:6" ht="15.5" x14ac:dyDescent="0.35">
      <c r="A69" s="247"/>
      <c r="B69" s="243"/>
      <c r="C69" s="239"/>
      <c r="D69" s="244"/>
      <c r="E69" s="245"/>
      <c r="F69" s="246"/>
    </row>
    <row r="70" spans="1:6" ht="15.5" x14ac:dyDescent="0.35">
      <c r="A70" s="247">
        <f>IF(B70&lt;&gt;"",1+MAX($A$2:A68),"")</f>
        <v>64</v>
      </c>
      <c r="B70" s="249" t="s">
        <v>225</v>
      </c>
      <c r="C70" s="239"/>
      <c r="D70" s="244"/>
      <c r="E70" s="245"/>
      <c r="F70" s="241"/>
    </row>
    <row r="71" spans="1:6" ht="15.5" x14ac:dyDescent="0.35">
      <c r="A71" s="242">
        <f>IF(B71&lt;&gt;"",1+MAX($A$2:A70),"")</f>
        <v>65</v>
      </c>
      <c r="B71" s="243" t="s">
        <v>226</v>
      </c>
      <c r="C71" s="250">
        <v>1</v>
      </c>
      <c r="D71" s="244" t="s">
        <v>101</v>
      </c>
      <c r="E71" s="245">
        <v>0</v>
      </c>
      <c r="F71" s="246">
        <f t="shared" ref="F71:F84" si="14">IF(C71=0,"",C71*(1+E71))</f>
        <v>1</v>
      </c>
    </row>
    <row r="72" spans="1:6" ht="15.5" x14ac:dyDescent="0.35">
      <c r="A72" s="242">
        <f>IF(B72&lt;&gt;"",1+MAX($A$2:A71),"")</f>
        <v>66</v>
      </c>
      <c r="B72" s="243" t="s">
        <v>227</v>
      </c>
      <c r="C72" s="250">
        <v>1</v>
      </c>
      <c r="D72" s="244" t="s">
        <v>101</v>
      </c>
      <c r="E72" s="245">
        <v>0</v>
      </c>
      <c r="F72" s="246">
        <f t="shared" si="14"/>
        <v>1</v>
      </c>
    </row>
    <row r="73" spans="1:6" ht="15.5" x14ac:dyDescent="0.35">
      <c r="A73" s="242">
        <f>IF(B73&lt;&gt;"",1+MAX($A$2:A72),"")</f>
        <v>67</v>
      </c>
      <c r="B73" s="243" t="s">
        <v>227</v>
      </c>
      <c r="C73" s="250">
        <v>1</v>
      </c>
      <c r="D73" s="244" t="s">
        <v>101</v>
      </c>
      <c r="E73" s="245">
        <v>0</v>
      </c>
      <c r="F73" s="246">
        <f t="shared" si="14"/>
        <v>1</v>
      </c>
    </row>
    <row r="74" spans="1:6" ht="15.5" x14ac:dyDescent="0.35">
      <c r="A74" s="242">
        <f>IF(B74&lt;&gt;"",1+MAX($A$2:A73),"")</f>
        <v>68</v>
      </c>
      <c r="B74" s="243" t="s">
        <v>228</v>
      </c>
      <c r="C74" s="250">
        <v>1</v>
      </c>
      <c r="D74" s="244" t="s">
        <v>101</v>
      </c>
      <c r="E74" s="245">
        <v>0</v>
      </c>
      <c r="F74" s="246">
        <f t="shared" si="14"/>
        <v>1</v>
      </c>
    </row>
    <row r="75" spans="1:6" ht="15.5" x14ac:dyDescent="0.35">
      <c r="A75" s="242">
        <f>IF(B75&lt;&gt;"",1+MAX($A$2:A74),"")</f>
        <v>69</v>
      </c>
      <c r="B75" s="243" t="s">
        <v>229</v>
      </c>
      <c r="C75" s="250">
        <v>3</v>
      </c>
      <c r="D75" s="244" t="s">
        <v>101</v>
      </c>
      <c r="E75" s="245">
        <v>0</v>
      </c>
      <c r="F75" s="246">
        <f t="shared" si="14"/>
        <v>3</v>
      </c>
    </row>
    <row r="76" spans="1:6" ht="15.5" x14ac:dyDescent="0.35">
      <c r="A76" s="242">
        <f>IF(B76&lt;&gt;"",1+MAX($A$2:A75),"")</f>
        <v>70</v>
      </c>
      <c r="B76" s="243" t="s">
        <v>230</v>
      </c>
      <c r="C76" s="250">
        <v>3</v>
      </c>
      <c r="D76" s="244" t="s">
        <v>101</v>
      </c>
      <c r="E76" s="245">
        <v>0</v>
      </c>
      <c r="F76" s="246">
        <f t="shared" si="14"/>
        <v>3</v>
      </c>
    </row>
    <row r="77" spans="1:6" ht="15.5" x14ac:dyDescent="0.35">
      <c r="A77" s="242">
        <f>IF(B77&lt;&gt;"",1+MAX($A$2:A76),"")</f>
        <v>71</v>
      </c>
      <c r="B77" s="243" t="s">
        <v>231</v>
      </c>
      <c r="C77" s="250">
        <v>1</v>
      </c>
      <c r="D77" s="244" t="s">
        <v>101</v>
      </c>
      <c r="E77" s="245">
        <v>0</v>
      </c>
      <c r="F77" s="246">
        <f t="shared" si="14"/>
        <v>1</v>
      </c>
    </row>
    <row r="78" spans="1:6" ht="15.5" x14ac:dyDescent="0.35">
      <c r="A78" s="242">
        <f>IF(B78&lt;&gt;"",1+MAX($A$2:A77),"")</f>
        <v>72</v>
      </c>
      <c r="B78" s="243" t="s">
        <v>232</v>
      </c>
      <c r="C78" s="250">
        <v>1</v>
      </c>
      <c r="D78" s="244" t="s">
        <v>101</v>
      </c>
      <c r="E78" s="245">
        <v>0</v>
      </c>
      <c r="F78" s="246">
        <f t="shared" si="14"/>
        <v>1</v>
      </c>
    </row>
    <row r="79" spans="1:6" ht="15.5" x14ac:dyDescent="0.35">
      <c r="A79" s="242">
        <f>IF(B79&lt;&gt;"",1+MAX($A$2:A78),"")</f>
        <v>73</v>
      </c>
      <c r="B79" s="243" t="s">
        <v>233</v>
      </c>
      <c r="C79" s="250">
        <v>1</v>
      </c>
      <c r="D79" s="244" t="s">
        <v>101</v>
      </c>
      <c r="E79" s="245">
        <v>0</v>
      </c>
      <c r="F79" s="246">
        <f t="shared" si="14"/>
        <v>1</v>
      </c>
    </row>
    <row r="80" spans="1:6" ht="15.5" x14ac:dyDescent="0.35">
      <c r="A80" s="242">
        <f>IF(B80&lt;&gt;"",1+MAX($A$2:A79),"")</f>
        <v>74</v>
      </c>
      <c r="B80" s="243" t="s">
        <v>234</v>
      </c>
      <c r="C80" s="250">
        <v>1</v>
      </c>
      <c r="D80" s="244" t="s">
        <v>101</v>
      </c>
      <c r="E80" s="245">
        <v>0</v>
      </c>
      <c r="F80" s="246">
        <f t="shared" si="14"/>
        <v>1</v>
      </c>
    </row>
    <row r="81" spans="1:6" ht="15.5" x14ac:dyDescent="0.35">
      <c r="A81" s="242">
        <f>IF(B81&lt;&gt;"",1+MAX($A$2:A80),"")</f>
        <v>75</v>
      </c>
      <c r="B81" s="243" t="s">
        <v>235</v>
      </c>
      <c r="C81" s="250">
        <v>2</v>
      </c>
      <c r="D81" s="244" t="s">
        <v>101</v>
      </c>
      <c r="E81" s="245">
        <v>0</v>
      </c>
      <c r="F81" s="246">
        <f t="shared" si="14"/>
        <v>2</v>
      </c>
    </row>
    <row r="82" spans="1:6" ht="15.5" x14ac:dyDescent="0.35">
      <c r="A82" s="242">
        <f>IF(B82&lt;&gt;"",1+MAX($A$2:A81),"")</f>
        <v>76</v>
      </c>
      <c r="B82" s="243" t="s">
        <v>236</v>
      </c>
      <c r="C82" s="250">
        <v>1</v>
      </c>
      <c r="D82" s="244" t="s">
        <v>101</v>
      </c>
      <c r="E82" s="245">
        <v>0</v>
      </c>
      <c r="F82" s="246">
        <f t="shared" si="14"/>
        <v>1</v>
      </c>
    </row>
    <row r="83" spans="1:6" ht="15.5" x14ac:dyDescent="0.35">
      <c r="A83" s="242">
        <f>IF(B83&lt;&gt;"",1+MAX($A$2:A82),"")</f>
        <v>77</v>
      </c>
      <c r="B83" s="243" t="s">
        <v>237</v>
      </c>
      <c r="C83" s="250">
        <v>1</v>
      </c>
      <c r="D83" s="244" t="s">
        <v>101</v>
      </c>
      <c r="E83" s="245">
        <v>0</v>
      </c>
      <c r="F83" s="246">
        <f t="shared" si="14"/>
        <v>1</v>
      </c>
    </row>
    <row r="84" spans="1:6" ht="15.5" x14ac:dyDescent="0.35">
      <c r="A84" s="242">
        <f>IF(B84&lt;&gt;"",1+MAX($A$2:A83),"")</f>
        <v>78</v>
      </c>
      <c r="B84" s="243" t="s">
        <v>238</v>
      </c>
      <c r="C84" s="250">
        <v>1</v>
      </c>
      <c r="D84" s="244" t="s">
        <v>101</v>
      </c>
      <c r="E84" s="245">
        <v>0</v>
      </c>
      <c r="F84" s="246">
        <f t="shared" si="14"/>
        <v>1</v>
      </c>
    </row>
    <row r="85" spans="1:6" ht="15.5" x14ac:dyDescent="0.35">
      <c r="A85" s="247"/>
      <c r="B85" s="243"/>
      <c r="C85" s="239"/>
      <c r="D85" s="244"/>
      <c r="E85" s="245"/>
      <c r="F85" s="246"/>
    </row>
    <row r="86" spans="1:6" ht="15.5" x14ac:dyDescent="0.35">
      <c r="A86" s="247">
        <f>IF(B86&lt;&gt;"",1+MAX($A$2:A84),"")</f>
        <v>79</v>
      </c>
      <c r="B86" s="249" t="s">
        <v>239</v>
      </c>
      <c r="C86" s="239"/>
      <c r="D86" s="244"/>
      <c r="E86" s="245"/>
      <c r="F86" s="241"/>
    </row>
    <row r="87" spans="1:6" ht="15.5" x14ac:dyDescent="0.35">
      <c r="A87" s="242">
        <f>IF(B87&lt;&gt;"",1+MAX($A$2:A86),"")</f>
        <v>80</v>
      </c>
      <c r="B87" s="243" t="s">
        <v>240</v>
      </c>
      <c r="C87" s="250">
        <v>1</v>
      </c>
      <c r="D87" s="244" t="s">
        <v>101</v>
      </c>
      <c r="E87" s="245">
        <v>0</v>
      </c>
      <c r="F87" s="246">
        <f t="shared" ref="F87:F88" si="15">IF(C87=0,"",C87*(1+E87))</f>
        <v>1</v>
      </c>
    </row>
    <row r="88" spans="1:6" ht="15.5" x14ac:dyDescent="0.35">
      <c r="A88" s="242">
        <f>IF(B88&lt;&gt;"",1+MAX($A$2:A87),"")</f>
        <v>81</v>
      </c>
      <c r="B88" s="243" t="s">
        <v>241</v>
      </c>
      <c r="C88" s="250">
        <v>1</v>
      </c>
      <c r="D88" s="244" t="s">
        <v>101</v>
      </c>
      <c r="E88" s="245">
        <v>0</v>
      </c>
      <c r="F88" s="246">
        <f t="shared" si="15"/>
        <v>1</v>
      </c>
    </row>
    <row r="89" spans="1:6" x14ac:dyDescent="0.35">
      <c r="A89" s="70"/>
      <c r="B89" s="55"/>
      <c r="C89" s="113"/>
      <c r="D89" s="64"/>
      <c r="E89" s="22"/>
      <c r="F89" s="50"/>
    </row>
  </sheetData>
  <printOptions horizontalCentered="1"/>
  <pageMargins left="0.23622047244094491" right="0.23622047244094491" top="0.74803149606299213" bottom="0.74803149606299213" header="0.31496062992125984" footer="0.31496062992125984"/>
  <pageSetup scale="8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14B6625C-00B9-4A49-A81F-277FDD050F1E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Bid Recap &amp; Summary</vt:lpstr>
      <vt:lpstr>Worksheet</vt:lpstr>
      <vt:lpstr>DUCT TAKEOFF</vt:lpstr>
      <vt:lpstr>'Bid Recap &amp; Summary'!Print_Area</vt:lpstr>
      <vt:lpstr>'DUCT TAKEOFF'!Print_Area</vt:lpstr>
      <vt:lpstr>Worksheet!Print_Area</vt:lpstr>
      <vt:lpstr>'DUCT TAKEOFF'!Print_Titles</vt:lpstr>
      <vt:lpstr>Worksheet!Print_Titles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2026-03-13T19:38:45Z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{14B6625C-00B9-4A49-A81F-277FDD050F1E}</vt:lpwstr>
  </property>
</Properties>
</file>