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dell\Desktop\estimate and proposal\"/>
    </mc:Choice>
  </mc:AlternateContent>
  <xr:revisionPtr revIDLastSave="0" documentId="13_ncr:1_{5A7AD7A5-12CC-4111-AADF-0157DFF9375B}" xr6:coauthVersionLast="47" xr6:coauthVersionMax="47" xr10:uidLastSave="{00000000-0000-0000-0000-000000000000}"/>
  <bookViews>
    <workbookView xWindow="-110" yWindow="-110" windowWidth="19420" windowHeight="10420" activeTab="1" xr2:uid="{00000000-000D-0000-FFFF-FFFF00000000}"/>
  </bookViews>
  <sheets>
    <sheet name="General Summary" sheetId="4" r:id="rId1"/>
    <sheet name="Takeoff Breakdown" sheetId="1" r:id="rId2"/>
  </sheets>
  <definedNames>
    <definedName name="_xlnm._FilterDatabase" localSheetId="1" hidden="1">'Takeoff Breakdown'!$A$97:$BT$325</definedName>
    <definedName name="_xlnm.Print_Area" localSheetId="0">'General Summary'!$A$1:$M$64</definedName>
    <definedName name="_xlnm.Print_Area" localSheetId="1">'Takeoff Breakdown'!$A$2:$L$326</definedName>
    <definedName name="_xlnm.Print_Titles" localSheetId="1">'Takeoff Breakdown'!$1:$10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3" i="4" l="1"/>
  <c r="B17" i="4"/>
  <c r="B11" i="4"/>
  <c r="B57" i="4"/>
  <c r="B56" i="4"/>
  <c r="B55" i="4"/>
  <c r="B54" i="4"/>
  <c r="B53" i="4"/>
  <c r="B52" i="4"/>
  <c r="B51" i="4"/>
  <c r="B50" i="4"/>
  <c r="B49" i="4"/>
  <c r="B48" i="4"/>
  <c r="B47" i="4"/>
  <c r="B46" i="4"/>
  <c r="B45" i="4"/>
  <c r="B44" i="4"/>
  <c r="B42" i="4"/>
  <c r="B41" i="4"/>
  <c r="B40" i="4"/>
  <c r="B39" i="4"/>
  <c r="B38" i="4"/>
  <c r="B37" i="4"/>
  <c r="B36" i="4"/>
  <c r="B35" i="4"/>
  <c r="B34" i="4"/>
  <c r="B33" i="4"/>
  <c r="B32" i="4"/>
  <c r="B31" i="4"/>
  <c r="B30" i="4"/>
  <c r="B29" i="4"/>
  <c r="B28" i="4"/>
  <c r="B27" i="4"/>
  <c r="B26" i="4"/>
  <c r="B25" i="4"/>
  <c r="B24" i="4"/>
  <c r="B23" i="4"/>
  <c r="B22" i="4"/>
  <c r="B21" i="4"/>
  <c r="B20" i="4"/>
  <c r="B19" i="4"/>
  <c r="B18" i="4"/>
  <c r="B16" i="4"/>
  <c r="B15" i="4"/>
  <c r="B14" i="4"/>
  <c r="B13" i="4"/>
  <c r="B12" i="4"/>
  <c r="A262" i="1"/>
  <c r="A266" i="1"/>
  <c r="A267" i="1"/>
  <c r="A269" i="1"/>
  <c r="A271" i="1"/>
  <c r="A273" i="1"/>
  <c r="A275" i="1"/>
  <c r="F278" i="1"/>
  <c r="H278" i="1"/>
  <c r="K278" i="1"/>
  <c r="F280" i="1"/>
  <c r="H280" i="1"/>
  <c r="K280" i="1"/>
  <c r="F282" i="1"/>
  <c r="H282" i="1"/>
  <c r="K282" i="1"/>
  <c r="F284" i="1"/>
  <c r="H284" i="1"/>
  <c r="K284" i="1"/>
  <c r="F286" i="1"/>
  <c r="H286" i="1"/>
  <c r="K286" i="1"/>
  <c r="F288" i="1"/>
  <c r="H288" i="1"/>
  <c r="K288" i="1"/>
  <c r="F290" i="1"/>
  <c r="H290" i="1"/>
  <c r="K290" i="1"/>
  <c r="F292" i="1"/>
  <c r="H292" i="1"/>
  <c r="K292" i="1"/>
  <c r="F294" i="1"/>
  <c r="H294" i="1"/>
  <c r="K294" i="1"/>
  <c r="F296" i="1"/>
  <c r="H296" i="1"/>
  <c r="K296" i="1"/>
  <c r="F299" i="1"/>
  <c r="H299" i="1"/>
  <c r="K299" i="1"/>
  <c r="F301" i="1"/>
  <c r="H301" i="1"/>
  <c r="K301" i="1"/>
  <c r="F303" i="1"/>
  <c r="H303" i="1"/>
  <c r="K303" i="1"/>
  <c r="F305" i="1"/>
  <c r="H305" i="1"/>
  <c r="K305" i="1"/>
  <c r="F307" i="1"/>
  <c r="H307" i="1"/>
  <c r="K307" i="1"/>
  <c r="F309" i="1"/>
  <c r="H309" i="1"/>
  <c r="K309" i="1"/>
  <c r="F311" i="1"/>
  <c r="H311" i="1"/>
  <c r="K311" i="1"/>
  <c r="F313" i="1"/>
  <c r="H313" i="1"/>
  <c r="K313" i="1"/>
  <c r="F315" i="1"/>
  <c r="H315" i="1"/>
  <c r="K315" i="1"/>
  <c r="K276" i="1"/>
  <c r="H276" i="1"/>
  <c r="F276" i="1"/>
  <c r="K274" i="1"/>
  <c r="H274" i="1"/>
  <c r="F274" i="1"/>
  <c r="K272" i="1"/>
  <c r="H272" i="1"/>
  <c r="F272" i="1"/>
  <c r="K270" i="1"/>
  <c r="H270" i="1"/>
  <c r="F270" i="1"/>
  <c r="H268" i="1"/>
  <c r="K268" i="1" s="1"/>
  <c r="F268" i="1"/>
  <c r="H264" i="1"/>
  <c r="I264" i="1" s="1"/>
  <c r="K264" i="1" s="1"/>
  <c r="F264" i="1"/>
  <c r="H263" i="1"/>
  <c r="I263" i="1" s="1"/>
  <c r="K263" i="1" s="1"/>
  <c r="H260" i="1"/>
  <c r="I260" i="1" s="1"/>
  <c r="K260" i="1" s="1"/>
  <c r="H259" i="1"/>
  <c r="I259" i="1" s="1"/>
  <c r="K259" i="1" s="1"/>
  <c r="H258" i="1"/>
  <c r="I258" i="1" s="1"/>
  <c r="K258" i="1" s="1"/>
  <c r="H255" i="1"/>
  <c r="I255" i="1" s="1"/>
  <c r="K255" i="1" s="1"/>
  <c r="H254" i="1"/>
  <c r="I254" i="1" s="1"/>
  <c r="K254" i="1" s="1"/>
  <c r="H253" i="1"/>
  <c r="I253" i="1" s="1"/>
  <c r="K253" i="1" s="1"/>
  <c r="H250" i="1"/>
  <c r="I250" i="1" s="1"/>
  <c r="K250" i="1" s="1"/>
  <c r="H249" i="1"/>
  <c r="I249" i="1" s="1"/>
  <c r="K249" i="1" s="1"/>
  <c r="H246" i="1"/>
  <c r="I246" i="1" s="1"/>
  <c r="K246" i="1" s="1"/>
  <c r="H245" i="1"/>
  <c r="I245" i="1" s="1"/>
  <c r="K245" i="1" s="1"/>
  <c r="H242" i="1"/>
  <c r="I242" i="1" s="1"/>
  <c r="K242" i="1" s="1"/>
  <c r="H241" i="1"/>
  <c r="I241" i="1" s="1"/>
  <c r="K241" i="1" s="1"/>
  <c r="H238" i="1"/>
  <c r="I238" i="1" s="1"/>
  <c r="K238" i="1" s="1"/>
  <c r="H237" i="1"/>
  <c r="I237" i="1" s="1"/>
  <c r="K237" i="1" s="1"/>
  <c r="H234" i="1"/>
  <c r="I234" i="1" s="1"/>
  <c r="K234" i="1" s="1"/>
  <c r="H233" i="1"/>
  <c r="I233" i="1" s="1"/>
  <c r="K233" i="1" s="1"/>
  <c r="H230" i="1"/>
  <c r="I230" i="1" s="1"/>
  <c r="K230" i="1" s="1"/>
  <c r="H229" i="1"/>
  <c r="I229" i="1" s="1"/>
  <c r="K229" i="1" s="1"/>
  <c r="H226" i="1"/>
  <c r="I226" i="1" s="1"/>
  <c r="K226" i="1" s="1"/>
  <c r="H225" i="1"/>
  <c r="I225" i="1" s="1"/>
  <c r="K225" i="1" s="1"/>
  <c r="H222" i="1"/>
  <c r="I222" i="1" s="1"/>
  <c r="K222" i="1" s="1"/>
  <c r="H221" i="1"/>
  <c r="I221" i="1" s="1"/>
  <c r="K221" i="1" s="1"/>
  <c r="H220" i="1"/>
  <c r="I220" i="1" s="1"/>
  <c r="K220" i="1" s="1"/>
  <c r="H217" i="1"/>
  <c r="I217" i="1" s="1"/>
  <c r="K217" i="1" s="1"/>
  <c r="H216" i="1"/>
  <c r="I216" i="1" s="1"/>
  <c r="K216" i="1" s="1"/>
  <c r="H215" i="1"/>
  <c r="I215" i="1" s="1"/>
  <c r="K215" i="1" s="1"/>
  <c r="H212" i="1"/>
  <c r="I212" i="1" s="1"/>
  <c r="K212" i="1" s="1"/>
  <c r="H211" i="1"/>
  <c r="I211" i="1" s="1"/>
  <c r="K211" i="1" s="1"/>
  <c r="H208" i="1"/>
  <c r="I208" i="1" s="1"/>
  <c r="K208" i="1" s="1"/>
  <c r="H207" i="1"/>
  <c r="I207" i="1" s="1"/>
  <c r="K207" i="1" s="1"/>
  <c r="H203" i="1"/>
  <c r="I203" i="1" s="1"/>
  <c r="K203" i="1" s="1"/>
  <c r="H202" i="1"/>
  <c r="I202" i="1" s="1"/>
  <c r="K202" i="1" s="1"/>
  <c r="H199" i="1"/>
  <c r="I199" i="1" s="1"/>
  <c r="K199" i="1" s="1"/>
  <c r="H198" i="1"/>
  <c r="I198" i="1" s="1"/>
  <c r="K198" i="1" s="1"/>
  <c r="H195" i="1"/>
  <c r="I195" i="1" s="1"/>
  <c r="K195" i="1" s="1"/>
  <c r="H194" i="1"/>
  <c r="I194" i="1" s="1"/>
  <c r="K194" i="1" s="1"/>
  <c r="H193" i="1"/>
  <c r="I193" i="1" s="1"/>
  <c r="K193" i="1" s="1"/>
  <c r="H192" i="1"/>
  <c r="I192" i="1" s="1"/>
  <c r="K192" i="1" s="1"/>
  <c r="H191" i="1"/>
  <c r="I191" i="1" s="1"/>
  <c r="H188" i="1"/>
  <c r="I188" i="1" s="1"/>
  <c r="K188" i="1" s="1"/>
  <c r="H187" i="1"/>
  <c r="I187" i="1" s="1"/>
  <c r="K187" i="1" s="1"/>
  <c r="H186" i="1"/>
  <c r="I186" i="1" s="1"/>
  <c r="K186" i="1" s="1"/>
  <c r="H185" i="1"/>
  <c r="I185" i="1" s="1"/>
  <c r="K185" i="1" s="1"/>
  <c r="H182" i="1"/>
  <c r="I182" i="1" s="1"/>
  <c r="K182" i="1" s="1"/>
  <c r="H181" i="1"/>
  <c r="I181" i="1" s="1"/>
  <c r="K181" i="1" s="1"/>
  <c r="H180" i="1"/>
  <c r="I180" i="1" s="1"/>
  <c r="K180" i="1" s="1"/>
  <c r="H179" i="1"/>
  <c r="I179" i="1" s="1"/>
  <c r="H176" i="1"/>
  <c r="I176" i="1" s="1"/>
  <c r="K176" i="1" s="1"/>
  <c r="H175" i="1"/>
  <c r="I175" i="1" s="1"/>
  <c r="K175" i="1" s="1"/>
  <c r="H174" i="1"/>
  <c r="I174" i="1" s="1"/>
  <c r="K174" i="1" s="1"/>
  <c r="H173" i="1"/>
  <c r="I173" i="1" s="1"/>
  <c r="K173" i="1" s="1"/>
  <c r="H170" i="1"/>
  <c r="I170" i="1" s="1"/>
  <c r="K170" i="1" s="1"/>
  <c r="H169" i="1"/>
  <c r="I169" i="1" s="1"/>
  <c r="K169" i="1" s="1"/>
  <c r="H168" i="1"/>
  <c r="I168" i="1" s="1"/>
  <c r="K168" i="1" s="1"/>
  <c r="H167" i="1"/>
  <c r="I167" i="1" s="1"/>
  <c r="K167" i="1" s="1"/>
  <c r="H166" i="1"/>
  <c r="I166" i="1" s="1"/>
  <c r="K166" i="1" s="1"/>
  <c r="H163" i="1"/>
  <c r="I163" i="1" s="1"/>
  <c r="K163" i="1" s="1"/>
  <c r="H162" i="1"/>
  <c r="I162" i="1" s="1"/>
  <c r="K162" i="1" s="1"/>
  <c r="H161" i="1"/>
  <c r="I161" i="1" s="1"/>
  <c r="K161" i="1" s="1"/>
  <c r="H160" i="1"/>
  <c r="I160" i="1" s="1"/>
  <c r="K160" i="1" s="1"/>
  <c r="H159" i="1"/>
  <c r="I159" i="1" s="1"/>
  <c r="K159" i="1" s="1"/>
  <c r="H156" i="1"/>
  <c r="I156" i="1" s="1"/>
  <c r="K156" i="1" s="1"/>
  <c r="H155" i="1"/>
  <c r="I155" i="1" s="1"/>
  <c r="K155" i="1" s="1"/>
  <c r="H154" i="1"/>
  <c r="I154" i="1" s="1"/>
  <c r="K154" i="1" s="1"/>
  <c r="H153" i="1"/>
  <c r="I153" i="1" s="1"/>
  <c r="K153" i="1" s="1"/>
  <c r="H152" i="1"/>
  <c r="I152" i="1" s="1"/>
  <c r="K152" i="1" s="1"/>
  <c r="H149" i="1"/>
  <c r="I149" i="1" s="1"/>
  <c r="K149" i="1" s="1"/>
  <c r="H148" i="1"/>
  <c r="I148" i="1" s="1"/>
  <c r="K148" i="1" s="1"/>
  <c r="H147" i="1"/>
  <c r="I147" i="1" s="1"/>
  <c r="K147" i="1" s="1"/>
  <c r="H146" i="1"/>
  <c r="I146" i="1" s="1"/>
  <c r="K146" i="1" s="1"/>
  <c r="H145" i="1"/>
  <c r="I145" i="1" s="1"/>
  <c r="K145" i="1" s="1"/>
  <c r="H142" i="1"/>
  <c r="I142" i="1" s="1"/>
  <c r="K142" i="1" s="1"/>
  <c r="H141" i="1"/>
  <c r="I141" i="1" s="1"/>
  <c r="K141" i="1" s="1"/>
  <c r="H140" i="1"/>
  <c r="I140" i="1" s="1"/>
  <c r="K140" i="1" s="1"/>
  <c r="H139" i="1"/>
  <c r="I139" i="1" s="1"/>
  <c r="H138" i="1"/>
  <c r="I138" i="1" s="1"/>
  <c r="K138" i="1" s="1"/>
  <c r="H135" i="1"/>
  <c r="I135" i="1" s="1"/>
  <c r="K135" i="1" s="1"/>
  <c r="H134" i="1"/>
  <c r="I134" i="1" s="1"/>
  <c r="K134" i="1" s="1"/>
  <c r="H133" i="1"/>
  <c r="I133" i="1" s="1"/>
  <c r="K133" i="1" s="1"/>
  <c r="H132" i="1"/>
  <c r="I132" i="1" s="1"/>
  <c r="K132" i="1" s="1"/>
  <c r="H131" i="1"/>
  <c r="I131" i="1" s="1"/>
  <c r="K131" i="1" s="1"/>
  <c r="H128" i="1"/>
  <c r="I128" i="1" s="1"/>
  <c r="K128" i="1" s="1"/>
  <c r="H127" i="1"/>
  <c r="I127" i="1" s="1"/>
  <c r="K127" i="1" s="1"/>
  <c r="H126" i="1"/>
  <c r="I126" i="1" s="1"/>
  <c r="K126" i="1" s="1"/>
  <c r="H125" i="1"/>
  <c r="I125" i="1" s="1"/>
  <c r="H124" i="1"/>
  <c r="I124" i="1" s="1"/>
  <c r="K124" i="1" s="1"/>
  <c r="H121" i="1"/>
  <c r="I121" i="1" s="1"/>
  <c r="K121" i="1" s="1"/>
  <c r="H120" i="1"/>
  <c r="I120" i="1" s="1"/>
  <c r="K120" i="1" s="1"/>
  <c r="H119" i="1"/>
  <c r="I119" i="1" s="1"/>
  <c r="K119" i="1" s="1"/>
  <c r="H118" i="1"/>
  <c r="I118" i="1" s="1"/>
  <c r="H117" i="1"/>
  <c r="I117" i="1" s="1"/>
  <c r="K117" i="1" s="1"/>
  <c r="H114" i="1"/>
  <c r="I114" i="1" s="1"/>
  <c r="K114" i="1" s="1"/>
  <c r="H113" i="1"/>
  <c r="I113" i="1" s="1"/>
  <c r="K113" i="1" s="1"/>
  <c r="H112" i="1"/>
  <c r="I112" i="1" s="1"/>
  <c r="K112" i="1" s="1"/>
  <c r="H111" i="1"/>
  <c r="I111" i="1" s="1"/>
  <c r="K111" i="1" s="1"/>
  <c r="H110" i="1"/>
  <c r="I110" i="1" s="1"/>
  <c r="K110" i="1" s="1"/>
  <c r="H109" i="1"/>
  <c r="I109" i="1" s="1"/>
  <c r="K109" i="1" s="1"/>
  <c r="H106" i="1"/>
  <c r="I106" i="1" s="1"/>
  <c r="K106" i="1" s="1"/>
  <c r="H105" i="1"/>
  <c r="I105" i="1" s="1"/>
  <c r="K105" i="1" s="1"/>
  <c r="H104" i="1"/>
  <c r="I104" i="1" s="1"/>
  <c r="K104" i="1" s="1"/>
  <c r="H103" i="1"/>
  <c r="I103" i="1" s="1"/>
  <c r="K103" i="1" s="1"/>
  <c r="H102" i="1"/>
  <c r="I102" i="1" s="1"/>
  <c r="K102" i="1" s="1"/>
  <c r="H99" i="1"/>
  <c r="I99" i="1" s="1"/>
  <c r="K99" i="1" s="1"/>
  <c r="H98" i="1"/>
  <c r="I98" i="1" s="1"/>
  <c r="K98" i="1" s="1"/>
  <c r="H95" i="1"/>
  <c r="I95" i="1" s="1"/>
  <c r="K95" i="1" s="1"/>
  <c r="H94" i="1"/>
  <c r="I94" i="1" s="1"/>
  <c r="K94" i="1" s="1"/>
  <c r="H93" i="1"/>
  <c r="I93" i="1" s="1"/>
  <c r="K93" i="1" s="1"/>
  <c r="H90" i="1"/>
  <c r="I90" i="1" s="1"/>
  <c r="K90" i="1" s="1"/>
  <c r="H89" i="1"/>
  <c r="I89" i="1" s="1"/>
  <c r="K89" i="1" s="1"/>
  <c r="H86" i="1"/>
  <c r="I86" i="1" s="1"/>
  <c r="K86" i="1" s="1"/>
  <c r="H85" i="1"/>
  <c r="I85" i="1" s="1"/>
  <c r="K85" i="1" s="1"/>
  <c r="H82" i="1"/>
  <c r="I82" i="1" s="1"/>
  <c r="K82" i="1" s="1"/>
  <c r="H81" i="1"/>
  <c r="I81" i="1" s="1"/>
  <c r="K81" i="1" s="1"/>
  <c r="H78" i="1"/>
  <c r="I78" i="1" s="1"/>
  <c r="K78" i="1" s="1"/>
  <c r="H77" i="1"/>
  <c r="I77" i="1" s="1"/>
  <c r="K77" i="1" s="1"/>
  <c r="H76" i="1"/>
  <c r="I76" i="1" s="1"/>
  <c r="K76" i="1" s="1"/>
  <c r="H75" i="1"/>
  <c r="I75" i="1" s="1"/>
  <c r="K75" i="1" s="1"/>
  <c r="H74" i="1"/>
  <c r="I74" i="1" s="1"/>
  <c r="K74" i="1" s="1"/>
  <c r="H73" i="1"/>
  <c r="I73" i="1" s="1"/>
  <c r="K73" i="1" s="1"/>
  <c r="H70" i="1"/>
  <c r="I70" i="1" s="1"/>
  <c r="K70" i="1" s="1"/>
  <c r="H69" i="1"/>
  <c r="I69" i="1" s="1"/>
  <c r="K69" i="1" s="1"/>
  <c r="H68" i="1"/>
  <c r="I68" i="1" s="1"/>
  <c r="K68" i="1" s="1"/>
  <c r="H67" i="1"/>
  <c r="I67" i="1" s="1"/>
  <c r="K67" i="1" s="1"/>
  <c r="H66" i="1"/>
  <c r="I66" i="1" s="1"/>
  <c r="H65" i="1"/>
  <c r="I65" i="1" s="1"/>
  <c r="K65" i="1" s="1"/>
  <c r="H64" i="1"/>
  <c r="I64" i="1" s="1"/>
  <c r="K64" i="1" s="1"/>
  <c r="H61" i="1"/>
  <c r="I61" i="1" s="1"/>
  <c r="K61" i="1" s="1"/>
  <c r="H60" i="1"/>
  <c r="I60" i="1" s="1"/>
  <c r="K60" i="1" s="1"/>
  <c r="H59" i="1"/>
  <c r="I59" i="1" s="1"/>
  <c r="K59" i="1" s="1"/>
  <c r="H58" i="1"/>
  <c r="I58" i="1" s="1"/>
  <c r="K58" i="1" s="1"/>
  <c r="H57" i="1"/>
  <c r="I57" i="1" s="1"/>
  <c r="K57" i="1" s="1"/>
  <c r="H54" i="1"/>
  <c r="I54" i="1" s="1"/>
  <c r="K54" i="1" s="1"/>
  <c r="H53" i="1"/>
  <c r="I53" i="1" s="1"/>
  <c r="K53" i="1" s="1"/>
  <c r="H52" i="1"/>
  <c r="I52" i="1" s="1"/>
  <c r="K52" i="1" s="1"/>
  <c r="H51" i="1"/>
  <c r="I51" i="1" s="1"/>
  <c r="K51" i="1" s="1"/>
  <c r="H47" i="1"/>
  <c r="I47" i="1" s="1"/>
  <c r="K47" i="1" s="1"/>
  <c r="H46" i="1"/>
  <c r="I46" i="1" s="1"/>
  <c r="K46" i="1" s="1"/>
  <c r="H45" i="1"/>
  <c r="I45" i="1" s="1"/>
  <c r="K45" i="1" s="1"/>
  <c r="H44" i="1"/>
  <c r="I44" i="1" s="1"/>
  <c r="K44" i="1" s="1"/>
  <c r="H41" i="1"/>
  <c r="I41" i="1" s="1"/>
  <c r="K41" i="1" s="1"/>
  <c r="H40" i="1"/>
  <c r="I40" i="1" s="1"/>
  <c r="K40" i="1" s="1"/>
  <c r="H39" i="1"/>
  <c r="I39" i="1" s="1"/>
  <c r="K39" i="1" s="1"/>
  <c r="H36" i="1"/>
  <c r="I36" i="1" s="1"/>
  <c r="K36" i="1" s="1"/>
  <c r="H35" i="1"/>
  <c r="I35" i="1" s="1"/>
  <c r="K35" i="1" s="1"/>
  <c r="H32" i="1"/>
  <c r="I32" i="1" s="1"/>
  <c r="K32" i="1" s="1"/>
  <c r="H31" i="1"/>
  <c r="I31" i="1" s="1"/>
  <c r="K31" i="1" s="1"/>
  <c r="H28" i="1"/>
  <c r="I28" i="1" s="1"/>
  <c r="H27" i="1"/>
  <c r="I27" i="1" s="1"/>
  <c r="K27" i="1" s="1"/>
  <c r="H26" i="1"/>
  <c r="I26" i="1" s="1"/>
  <c r="K26" i="1" s="1"/>
  <c r="H25" i="1"/>
  <c r="H14" i="1"/>
  <c r="H15" i="1"/>
  <c r="H16" i="1"/>
  <c r="H17" i="1"/>
  <c r="H18" i="1"/>
  <c r="H19" i="1"/>
  <c r="H13" i="1"/>
  <c r="B4" i="4"/>
  <c r="B3" i="4"/>
  <c r="B2" i="4"/>
  <c r="F35" i="1"/>
  <c r="F26" i="1"/>
  <c r="F27" i="1"/>
  <c r="F28" i="1"/>
  <c r="F31" i="1"/>
  <c r="F32" i="1"/>
  <c r="F36" i="1"/>
  <c r="F39" i="1"/>
  <c r="F40" i="1"/>
  <c r="F41" i="1"/>
  <c r="F44" i="1"/>
  <c r="F45" i="1"/>
  <c r="F46" i="1"/>
  <c r="F47" i="1"/>
  <c r="F51" i="1"/>
  <c r="F52" i="1"/>
  <c r="F53" i="1"/>
  <c r="F54" i="1"/>
  <c r="F57" i="1"/>
  <c r="F58" i="1"/>
  <c r="F59" i="1"/>
  <c r="F60" i="1"/>
  <c r="F61" i="1"/>
  <c r="F64" i="1"/>
  <c r="F65" i="1"/>
  <c r="F66" i="1"/>
  <c r="F67" i="1"/>
  <c r="F68" i="1"/>
  <c r="F69" i="1"/>
  <c r="F70" i="1"/>
  <c r="F73" i="1"/>
  <c r="F74" i="1"/>
  <c r="F75" i="1"/>
  <c r="F76" i="1"/>
  <c r="F77" i="1"/>
  <c r="F78" i="1"/>
  <c r="F81" i="1"/>
  <c r="F82" i="1"/>
  <c r="F85" i="1"/>
  <c r="F86" i="1"/>
  <c r="F89" i="1"/>
  <c r="F90" i="1"/>
  <c r="F93" i="1"/>
  <c r="F94" i="1"/>
  <c r="F95" i="1"/>
  <c r="F98" i="1"/>
  <c r="F99" i="1"/>
  <c r="F102" i="1"/>
  <c r="F103" i="1"/>
  <c r="F104" i="1"/>
  <c r="F105" i="1"/>
  <c r="F106" i="1"/>
  <c r="F109" i="1"/>
  <c r="F110" i="1"/>
  <c r="F111" i="1"/>
  <c r="F112" i="1"/>
  <c r="F113" i="1"/>
  <c r="F114" i="1"/>
  <c r="F117" i="1"/>
  <c r="F118" i="1"/>
  <c r="F119" i="1"/>
  <c r="F120" i="1"/>
  <c r="F121" i="1"/>
  <c r="F124" i="1"/>
  <c r="F125" i="1"/>
  <c r="F126" i="1"/>
  <c r="F127" i="1"/>
  <c r="F128" i="1"/>
  <c r="F131" i="1"/>
  <c r="F132" i="1"/>
  <c r="F133" i="1"/>
  <c r="F134" i="1"/>
  <c r="F135" i="1"/>
  <c r="F138" i="1"/>
  <c r="F139" i="1"/>
  <c r="F140" i="1"/>
  <c r="F141" i="1"/>
  <c r="F142" i="1"/>
  <c r="F145" i="1"/>
  <c r="F146" i="1"/>
  <c r="F147" i="1"/>
  <c r="F148" i="1"/>
  <c r="F149" i="1"/>
  <c r="F152" i="1"/>
  <c r="F153" i="1"/>
  <c r="F154" i="1"/>
  <c r="F155" i="1"/>
  <c r="F156" i="1"/>
  <c r="F159" i="1"/>
  <c r="F160" i="1"/>
  <c r="F161" i="1"/>
  <c r="F162" i="1"/>
  <c r="F163" i="1"/>
  <c r="F166" i="1"/>
  <c r="F167" i="1"/>
  <c r="F168" i="1"/>
  <c r="F169" i="1"/>
  <c r="F170" i="1"/>
  <c r="F173" i="1"/>
  <c r="F174" i="1"/>
  <c r="F175" i="1"/>
  <c r="F176" i="1"/>
  <c r="F179" i="1"/>
  <c r="F180" i="1"/>
  <c r="F181" i="1"/>
  <c r="F182" i="1"/>
  <c r="F185" i="1"/>
  <c r="F186" i="1"/>
  <c r="F187" i="1"/>
  <c r="F188" i="1"/>
  <c r="F191" i="1"/>
  <c r="F192" i="1"/>
  <c r="F193" i="1"/>
  <c r="F194" i="1"/>
  <c r="F195" i="1"/>
  <c r="F198" i="1"/>
  <c r="F199" i="1"/>
  <c r="F202" i="1"/>
  <c r="F203" i="1"/>
  <c r="F207" i="1"/>
  <c r="F208" i="1"/>
  <c r="F211" i="1"/>
  <c r="F212" i="1"/>
  <c r="F215" i="1"/>
  <c r="F216" i="1"/>
  <c r="F217" i="1"/>
  <c r="F220" i="1"/>
  <c r="F221" i="1"/>
  <c r="F222" i="1"/>
  <c r="F225" i="1"/>
  <c r="F226" i="1"/>
  <c r="F229" i="1"/>
  <c r="F230" i="1"/>
  <c r="F233" i="1"/>
  <c r="F234" i="1"/>
  <c r="F237" i="1"/>
  <c r="F238" i="1"/>
  <c r="F241" i="1"/>
  <c r="F242" i="1"/>
  <c r="F245" i="1"/>
  <c r="F246" i="1"/>
  <c r="F249" i="1"/>
  <c r="F250" i="1"/>
  <c r="F253" i="1"/>
  <c r="F254" i="1"/>
  <c r="F255" i="1"/>
  <c r="F258" i="1"/>
  <c r="F259" i="1"/>
  <c r="F260" i="1"/>
  <c r="F263" i="1"/>
  <c r="L276" i="1" l="1"/>
  <c r="L294" i="1"/>
  <c r="L290" i="1"/>
  <c r="L286" i="1"/>
  <c r="L282" i="1"/>
  <c r="L278" i="1"/>
  <c r="L274" i="1"/>
  <c r="L315" i="1"/>
  <c r="L311" i="1"/>
  <c r="L307" i="1"/>
  <c r="L303" i="1"/>
  <c r="L299" i="1"/>
  <c r="L272" i="1"/>
  <c r="L296" i="1"/>
  <c r="L292" i="1"/>
  <c r="L288" i="1"/>
  <c r="L284" i="1"/>
  <c r="L280" i="1"/>
  <c r="L270" i="1"/>
  <c r="L313" i="1"/>
  <c r="L309" i="1"/>
  <c r="L305" i="1"/>
  <c r="L301" i="1"/>
  <c r="L268" i="1"/>
  <c r="L264" i="1"/>
  <c r="L41" i="1"/>
  <c r="K139" i="1"/>
  <c r="L139" i="1" s="1"/>
  <c r="K191" i="1"/>
  <c r="L191" i="1" s="1"/>
  <c r="K125" i="1"/>
  <c r="L125" i="1" s="1"/>
  <c r="K179" i="1"/>
  <c r="L179" i="1" s="1"/>
  <c r="K118" i="1"/>
  <c r="L118" i="1" s="1"/>
  <c r="K66" i="1"/>
  <c r="L66" i="1" s="1"/>
  <c r="L35" i="1"/>
  <c r="L111" i="1"/>
  <c r="K28" i="1"/>
  <c r="L28" i="1" s="1"/>
  <c r="C52" i="4" s="1"/>
  <c r="D52" i="4" s="1"/>
  <c r="L52" i="1"/>
  <c r="L86" i="1"/>
  <c r="L45" i="1"/>
  <c r="L39" i="1"/>
  <c r="C15" i="4" s="1"/>
  <c r="D15" i="4" s="1"/>
  <c r="L27" i="1"/>
  <c r="L36" i="1"/>
  <c r="L26" i="1"/>
  <c r="L104" i="1"/>
  <c r="L31" i="1"/>
  <c r="L126" i="1"/>
  <c r="L32" i="1"/>
  <c r="L82" i="1"/>
  <c r="L202" i="1"/>
  <c r="L192" i="1"/>
  <c r="L194" i="1"/>
  <c r="L182" i="1"/>
  <c r="L180" i="1"/>
  <c r="L170" i="1"/>
  <c r="L166" i="1"/>
  <c r="L168" i="1"/>
  <c r="L154" i="1"/>
  <c r="L156" i="1"/>
  <c r="L152" i="1"/>
  <c r="C34" i="4" s="1"/>
  <c r="D34" i="4" s="1"/>
  <c r="L142" i="1"/>
  <c r="L140" i="1"/>
  <c r="L110" i="1"/>
  <c r="L112" i="1"/>
  <c r="L103" i="1"/>
  <c r="L95" i="1"/>
  <c r="L73" i="1"/>
  <c r="L77" i="1"/>
  <c r="L59" i="1"/>
  <c r="L68" i="1"/>
  <c r="L64" i="1"/>
  <c r="L93" i="1"/>
  <c r="L85" i="1"/>
  <c r="C23" i="4" s="1"/>
  <c r="D23" i="4" s="1"/>
  <c r="L89" i="1"/>
  <c r="L121" i="1"/>
  <c r="L117" i="1"/>
  <c r="L98" i="1"/>
  <c r="C26" i="4" s="1"/>
  <c r="D26" i="4" s="1"/>
  <c r="L120" i="1"/>
  <c r="L70" i="1"/>
  <c r="L54" i="1"/>
  <c r="L119" i="1"/>
  <c r="L113" i="1"/>
  <c r="L40" i="1"/>
  <c r="L124" i="1"/>
  <c r="L81" i="1"/>
  <c r="C22" i="4" s="1"/>
  <c r="D22" i="4" s="1"/>
  <c r="L75" i="1"/>
  <c r="L57" i="1"/>
  <c r="L51" i="1"/>
  <c r="C18" i="4" s="1"/>
  <c r="D18" i="4" s="1"/>
  <c r="L61" i="1"/>
  <c r="L60" i="1"/>
  <c r="L53" i="1"/>
  <c r="L47" i="1"/>
  <c r="L230" i="1"/>
  <c r="L220" i="1"/>
  <c r="L215" i="1"/>
  <c r="L187" i="1"/>
  <c r="L173" i="1"/>
  <c r="L163" i="1"/>
  <c r="L159" i="1"/>
  <c r="L149" i="1"/>
  <c r="L145" i="1"/>
  <c r="L133" i="1"/>
  <c r="L127" i="1"/>
  <c r="L109" i="1"/>
  <c r="L94" i="1"/>
  <c r="L246" i="1"/>
  <c r="L241" i="1"/>
  <c r="L114" i="1"/>
  <c r="L106" i="1"/>
  <c r="L99" i="1"/>
  <c r="L90" i="1"/>
  <c r="L78" i="1"/>
  <c r="L69" i="1"/>
  <c r="L46" i="1"/>
  <c r="L225" i="1"/>
  <c r="L199" i="1"/>
  <c r="L185" i="1"/>
  <c r="L175" i="1"/>
  <c r="L161" i="1"/>
  <c r="L147" i="1"/>
  <c r="L135" i="1"/>
  <c r="L131" i="1"/>
  <c r="L105" i="1"/>
  <c r="L138" i="1"/>
  <c r="L128" i="1"/>
  <c r="L102" i="1"/>
  <c r="L76" i="1"/>
  <c r="L74" i="1"/>
  <c r="L67" i="1"/>
  <c r="L65" i="1"/>
  <c r="L58" i="1"/>
  <c r="L44" i="1"/>
  <c r="C16" i="4" s="1"/>
  <c r="D16" i="4" s="1"/>
  <c r="L263" i="1"/>
  <c r="C57" i="4" s="1"/>
  <c r="D57" i="4" s="1"/>
  <c r="L237" i="1"/>
  <c r="L226" i="1"/>
  <c r="L221" i="1"/>
  <c r="L216" i="1"/>
  <c r="L211" i="1"/>
  <c r="L258" i="1"/>
  <c r="L259" i="1"/>
  <c r="L254" i="1"/>
  <c r="L249" i="1"/>
  <c r="L238" i="1"/>
  <c r="L233" i="1"/>
  <c r="C50" i="4" s="1"/>
  <c r="D50" i="4" s="1"/>
  <c r="L222" i="1"/>
  <c r="L217" i="1"/>
  <c r="L212" i="1"/>
  <c r="L207" i="1"/>
  <c r="L203" i="1"/>
  <c r="L198" i="1"/>
  <c r="L195" i="1"/>
  <c r="L193" i="1"/>
  <c r="L188" i="1"/>
  <c r="L186" i="1"/>
  <c r="L181" i="1"/>
  <c r="L176" i="1"/>
  <c r="L174" i="1"/>
  <c r="L169" i="1"/>
  <c r="L167" i="1"/>
  <c r="L162" i="1"/>
  <c r="L160" i="1"/>
  <c r="L155" i="1"/>
  <c r="L153" i="1"/>
  <c r="L148" i="1"/>
  <c r="L146" i="1"/>
  <c r="L141" i="1"/>
  <c r="L134" i="1"/>
  <c r="L132" i="1"/>
  <c r="L253" i="1"/>
  <c r="C55" i="4" s="1"/>
  <c r="D55" i="4" s="1"/>
  <c r="L242" i="1"/>
  <c r="L260" i="1"/>
  <c r="L255" i="1"/>
  <c r="L250" i="1"/>
  <c r="L245" i="1"/>
  <c r="C53" i="4" s="1"/>
  <c r="D53" i="4" s="1"/>
  <c r="L234" i="1"/>
  <c r="L229" i="1"/>
  <c r="L208" i="1"/>
  <c r="A20" i="1"/>
  <c r="A21" i="1"/>
  <c r="A22" i="1"/>
  <c r="A24" i="1"/>
  <c r="A317" i="1"/>
  <c r="C39" i="4" l="1"/>
  <c r="D39" i="4" s="1"/>
  <c r="C33" i="4"/>
  <c r="D33" i="4" s="1"/>
  <c r="C37" i="4"/>
  <c r="D37" i="4" s="1"/>
  <c r="C49" i="4"/>
  <c r="D49" i="4" s="1"/>
  <c r="C44" i="4"/>
  <c r="D44" i="4" s="1"/>
  <c r="C32" i="4"/>
  <c r="D32" i="4" s="1"/>
  <c r="C28" i="4"/>
  <c r="D28" i="4" s="1"/>
  <c r="C30" i="4"/>
  <c r="D30" i="4" s="1"/>
  <c r="C29" i="4"/>
  <c r="D29" i="4" s="1"/>
  <c r="C25" i="4"/>
  <c r="D25" i="4" s="1"/>
  <c r="C36" i="4"/>
  <c r="D36" i="4" s="1"/>
  <c r="C38" i="4"/>
  <c r="D38" i="4" s="1"/>
  <c r="C56" i="4"/>
  <c r="D56" i="4" s="1"/>
  <c r="C48" i="4"/>
  <c r="D48" i="4" s="1"/>
  <c r="C35" i="4"/>
  <c r="D35" i="4" s="1"/>
  <c r="C46" i="4"/>
  <c r="D46" i="4" s="1"/>
  <c r="C19" i="4"/>
  <c r="D19" i="4" s="1"/>
  <c r="C20" i="4"/>
  <c r="D20" i="4" s="1"/>
  <c r="C21" i="4"/>
  <c r="D21" i="4" s="1"/>
  <c r="C14" i="4"/>
  <c r="D14" i="4" s="1"/>
  <c r="C41" i="4"/>
  <c r="D41" i="4" s="1"/>
  <c r="C54" i="4"/>
  <c r="D54" i="4" s="1"/>
  <c r="C45" i="4"/>
  <c r="D45" i="4" s="1"/>
  <c r="C51" i="4"/>
  <c r="D51" i="4" s="1"/>
  <c r="C27" i="4"/>
  <c r="D27" i="4" s="1"/>
  <c r="C31" i="4"/>
  <c r="D31" i="4" s="1"/>
  <c r="C47" i="4"/>
  <c r="D47" i="4" s="1"/>
  <c r="C24" i="4"/>
  <c r="D24" i="4" s="1"/>
  <c r="C42" i="4"/>
  <c r="D42" i="4" s="1"/>
  <c r="C13" i="4"/>
  <c r="D13" i="4" s="1"/>
  <c r="C40" i="4"/>
  <c r="D40" i="4" s="1"/>
  <c r="L9" i="1"/>
  <c r="A158" i="1" l="1"/>
  <c r="F19" i="1"/>
  <c r="F18" i="1"/>
  <c r="F17" i="1"/>
  <c r="F16" i="1"/>
  <c r="F15" i="1"/>
  <c r="F14" i="1"/>
  <c r="F13" i="1"/>
  <c r="A13" i="1"/>
  <c r="A14" i="1" l="1"/>
  <c r="A15" i="1" s="1"/>
  <c r="A16" i="1" s="1"/>
  <c r="A17" i="1" l="1"/>
  <c r="A18" i="1" l="1"/>
  <c r="A19" i="1" l="1"/>
  <c r="B6" i="4" l="1"/>
  <c r="I25" i="1" l="1"/>
  <c r="K25" i="1" s="1"/>
  <c r="F25" i="1"/>
  <c r="L25" i="1" l="1"/>
  <c r="L317" i="1" s="1"/>
  <c r="M12" i="1" l="1"/>
  <c r="C12" i="4"/>
  <c r="D12" i="4" s="1"/>
  <c r="C10" i="4"/>
  <c r="F23" i="1"/>
  <c r="E23" i="1"/>
  <c r="A23" i="1" s="1"/>
  <c r="D10" i="4" l="1"/>
  <c r="B63" i="4"/>
  <c r="B62" i="4"/>
  <c r="B61" i="4"/>
  <c r="B60" i="4"/>
  <c r="A4" i="4"/>
  <c r="A3" i="4"/>
  <c r="A2" i="4"/>
  <c r="A25" i="1" l="1"/>
  <c r="A26" i="1" s="1"/>
  <c r="A27" i="1" l="1"/>
  <c r="A28" i="1" s="1"/>
  <c r="A30" i="1" l="1"/>
  <c r="A31" i="1" l="1"/>
  <c r="A32" i="1" l="1"/>
  <c r="A34" i="1" l="1"/>
  <c r="A35" i="1" l="1"/>
  <c r="A36" i="1" l="1"/>
  <c r="A38" i="1" l="1"/>
  <c r="A39" i="1" l="1"/>
  <c r="A40" i="1" s="1"/>
  <c r="A316" i="1" l="1"/>
  <c r="A41" i="1"/>
  <c r="A43" i="1" s="1"/>
  <c r="A44" i="1" s="1"/>
  <c r="A45" i="1" s="1"/>
  <c r="A46" i="1" s="1"/>
  <c r="A47" i="1" s="1"/>
  <c r="A49" i="1" s="1"/>
  <c r="A50" i="1" s="1"/>
  <c r="A51" i="1" s="1"/>
  <c r="A52" i="1" s="1"/>
  <c r="A53" i="1" s="1"/>
  <c r="A54" i="1" s="1"/>
  <c r="A56" i="1" s="1"/>
  <c r="A57" i="1" s="1"/>
  <c r="A58" i="1" s="1"/>
  <c r="A59" i="1" s="1"/>
  <c r="A60" i="1" s="1"/>
  <c r="A61" i="1" l="1"/>
  <c r="A63" i="1" s="1"/>
  <c r="A64" i="1" s="1"/>
  <c r="A65" i="1" s="1"/>
  <c r="A66" i="1" s="1"/>
  <c r="A67" i="1" s="1"/>
  <c r="A68" i="1" l="1"/>
  <c r="A69" i="1" s="1"/>
  <c r="A70" i="1" s="1"/>
  <c r="A72" i="1" s="1"/>
  <c r="A73" i="1" s="1"/>
  <c r="A74" i="1" l="1"/>
  <c r="A75" i="1" s="1"/>
  <c r="A76" i="1" s="1"/>
  <c r="A77" i="1" s="1"/>
  <c r="A78" i="1" s="1"/>
  <c r="A80" i="1" l="1"/>
  <c r="A81" i="1" s="1"/>
  <c r="A82" i="1" l="1"/>
  <c r="A84" i="1" s="1"/>
  <c r="A85" i="1" s="1"/>
  <c r="A86" i="1" s="1"/>
  <c r="A88" i="1" s="1"/>
  <c r="A89" i="1" s="1"/>
  <c r="A90" i="1" l="1"/>
  <c r="A92" i="1" s="1"/>
  <c r="A93" i="1" s="1"/>
  <c r="A94" i="1" s="1"/>
  <c r="A95" i="1" s="1"/>
  <c r="A97" i="1" l="1"/>
  <c r="A98" i="1" s="1"/>
  <c r="A99" i="1" l="1"/>
  <c r="A101" i="1" s="1"/>
  <c r="A102" i="1" s="1"/>
  <c r="A103" i="1" s="1"/>
  <c r="A104" i="1" s="1"/>
  <c r="A105" i="1" s="1"/>
  <c r="A106" i="1" l="1"/>
  <c r="A108" i="1" s="1"/>
  <c r="A109" i="1" s="1"/>
  <c r="A110" i="1" l="1"/>
  <c r="A111" i="1" s="1"/>
  <c r="A112" i="1" s="1"/>
  <c r="A113" i="1" s="1"/>
  <c r="A114" i="1" l="1"/>
  <c r="A116" i="1" l="1"/>
  <c r="A117" i="1" s="1"/>
  <c r="A118" i="1" s="1"/>
  <c r="A119" i="1" s="1"/>
  <c r="A120" i="1" l="1"/>
  <c r="A123" i="1"/>
  <c r="A121" i="1" l="1"/>
  <c r="A124" i="1" s="1"/>
  <c r="A125" i="1" s="1"/>
  <c r="A126" i="1" l="1"/>
  <c r="A127" i="1" l="1"/>
  <c r="A128" i="1" l="1"/>
  <c r="A144" i="1"/>
  <c r="A130" i="1" l="1"/>
  <c r="A131" i="1" l="1"/>
  <c r="A132" i="1" s="1"/>
  <c r="A133" i="1" s="1"/>
  <c r="A134" i="1" s="1"/>
  <c r="A135" i="1" s="1"/>
  <c r="A137" i="1" s="1"/>
  <c r="A138" i="1" s="1"/>
  <c r="A139" i="1" s="1"/>
  <c r="A140" i="1" l="1"/>
  <c r="A151" i="1"/>
  <c r="A141" i="1" l="1"/>
  <c r="A142" i="1" l="1"/>
  <c r="A145" i="1" s="1"/>
  <c r="A146" i="1" s="1"/>
  <c r="A147" i="1" s="1"/>
  <c r="A148" i="1" l="1"/>
  <c r="A149" i="1" s="1"/>
  <c r="A152" i="1" l="1"/>
  <c r="A153" i="1" l="1"/>
  <c r="A154" i="1" s="1"/>
  <c r="A155" i="1" l="1"/>
  <c r="A156" i="1" s="1"/>
  <c r="A159" i="1" s="1"/>
  <c r="A160" i="1" s="1"/>
  <c r="A161" i="1" s="1"/>
  <c r="A162" i="1" s="1"/>
  <c r="A163" i="1" s="1"/>
  <c r="A165" i="1" s="1"/>
  <c r="A166" i="1" s="1"/>
  <c r="A167" i="1" s="1"/>
  <c r="A168" i="1" s="1"/>
  <c r="A169" i="1" s="1"/>
  <c r="A170" i="1" s="1"/>
  <c r="A172" i="1" s="1"/>
  <c r="A173" i="1" s="1"/>
  <c r="A174" i="1" s="1"/>
  <c r="A175" i="1" s="1"/>
  <c r="A176" i="1" s="1"/>
  <c r="A178" i="1" s="1"/>
  <c r="A179" i="1" s="1"/>
  <c r="A180" i="1" s="1"/>
  <c r="A181" i="1" s="1"/>
  <c r="A182" i="1" s="1"/>
  <c r="A184" i="1" s="1"/>
  <c r="A185" i="1" s="1"/>
  <c r="A186" i="1" s="1"/>
  <c r="A187" i="1" s="1"/>
  <c r="A188" i="1" s="1"/>
  <c r="A190" i="1" s="1"/>
  <c r="A191" i="1" s="1"/>
  <c r="A192" i="1" s="1"/>
  <c r="A193" i="1" s="1"/>
  <c r="A194" i="1" s="1"/>
  <c r="A195" i="1" s="1"/>
  <c r="A197" i="1" s="1"/>
  <c r="A198" i="1" s="1"/>
  <c r="A199" i="1" s="1"/>
  <c r="A201" i="1" s="1"/>
  <c r="A202" i="1" s="1"/>
  <c r="A203" i="1" s="1"/>
  <c r="A205" i="1" s="1"/>
  <c r="A206" i="1" s="1"/>
  <c r="A207" i="1" s="1"/>
  <c r="A208" i="1" s="1"/>
  <c r="A210" i="1" s="1"/>
  <c r="A211" i="1" s="1"/>
  <c r="A212" i="1" s="1"/>
  <c r="A214" i="1" s="1"/>
  <c r="A215" i="1" s="1"/>
  <c r="A216" i="1" s="1"/>
  <c r="A217" i="1" s="1"/>
  <c r="A219" i="1" s="1"/>
  <c r="A220" i="1" s="1"/>
  <c r="A221" i="1" s="1"/>
  <c r="A222" i="1" s="1"/>
  <c r="A224" i="1" s="1"/>
  <c r="A225" i="1" s="1"/>
  <c r="A226" i="1" s="1"/>
  <c r="A228" i="1" s="1"/>
  <c r="A229" i="1" s="1"/>
  <c r="A230" i="1" s="1"/>
  <c r="A232" i="1" s="1"/>
  <c r="A233" i="1" s="1"/>
  <c r="A234" i="1" s="1"/>
  <c r="A236" i="1" s="1"/>
  <c r="A237" i="1" s="1"/>
  <c r="A238" i="1" s="1"/>
  <c r="A240" i="1" s="1"/>
  <c r="A241" i="1" s="1"/>
  <c r="A242" i="1" s="1"/>
  <c r="A244" i="1" s="1"/>
  <c r="A245" i="1" s="1"/>
  <c r="A246" i="1" s="1"/>
  <c r="A248" i="1" s="1"/>
  <c r="A249" i="1" s="1"/>
  <c r="A250" i="1" s="1"/>
  <c r="A252" i="1" s="1"/>
  <c r="A253" i="1" s="1"/>
  <c r="A254" i="1" s="1"/>
  <c r="A255" i="1" s="1"/>
  <c r="A257" i="1" s="1"/>
  <c r="A258" i="1" s="1"/>
  <c r="A259" i="1" s="1"/>
  <c r="A260" i="1" s="1"/>
  <c r="A263" i="1" s="1"/>
  <c r="A264" i="1" s="1"/>
  <c r="A268" i="1" s="1"/>
  <c r="A270" i="1" s="1"/>
  <c r="A272" i="1" s="1"/>
  <c r="A274"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G17" i="1"/>
  <c r="I17" i="1" s="1"/>
  <c r="K17" i="1" s="1"/>
  <c r="L17" i="1" s="1"/>
  <c r="G19" i="1"/>
  <c r="I19" i="1" s="1"/>
  <c r="K19" i="1" s="1"/>
  <c r="L19" i="1" s="1"/>
  <c r="G18" i="1"/>
  <c r="I18" i="1" s="1"/>
  <c r="K18" i="1" s="1"/>
  <c r="L18" i="1" s="1"/>
  <c r="G14" i="1"/>
  <c r="I14" i="1" s="1"/>
  <c r="K14" i="1" s="1"/>
  <c r="L14" i="1" s="1"/>
  <c r="G15" i="1"/>
  <c r="I15" i="1" s="1"/>
  <c r="K15" i="1" s="1"/>
  <c r="L15" i="1" s="1"/>
  <c r="G16" i="1"/>
  <c r="I16" i="1" s="1"/>
  <c r="K16" i="1" s="1"/>
  <c r="L16" i="1" s="1"/>
  <c r="G13" i="1"/>
  <c r="I13" i="1" s="1"/>
  <c r="K13" i="1" s="1"/>
  <c r="L13" i="1" s="1"/>
  <c r="L20" i="1" l="1"/>
  <c r="L318" i="1" s="1"/>
  <c r="C9" i="4"/>
  <c r="L319" i="1" l="1"/>
  <c r="L323" i="1" s="1"/>
  <c r="L321" i="1"/>
  <c r="L320" i="1"/>
  <c r="L322" i="1"/>
  <c r="C58" i="4"/>
  <c r="D9" i="4"/>
  <c r="D58" i="4" s="1"/>
  <c r="D64" i="4" l="1"/>
  <c r="D62" i="4"/>
  <c r="D63" i="4"/>
  <c r="D61" i="4"/>
  <c r="D60" i="4"/>
  <c r="C63" i="4"/>
  <c r="C60" i="4"/>
  <c r="C61" i="4"/>
  <c r="C62" i="4"/>
  <c r="C64" i="4" l="1"/>
</calcChain>
</file>

<file path=xl/sharedStrings.xml><?xml version="1.0" encoding="utf-8"?>
<sst xmlns="http://schemas.openxmlformats.org/spreadsheetml/2006/main" count="534" uniqueCount="167">
  <si>
    <t>DESCRIPTION</t>
  </si>
  <si>
    <t>QUANTITY</t>
  </si>
  <si>
    <t>UNIT</t>
  </si>
  <si>
    <t>INSURANCE</t>
  </si>
  <si>
    <t>LS</t>
  </si>
  <si>
    <t>UNIT COST</t>
  </si>
  <si>
    <t>SR #</t>
  </si>
  <si>
    <t>Final Cleaning</t>
  </si>
  <si>
    <t>SUB COST</t>
  </si>
  <si>
    <t>PROJECTED COST</t>
  </si>
  <si>
    <t>SUGGESTED BID</t>
  </si>
  <si>
    <t>No. Of Floors:</t>
  </si>
  <si>
    <t>TOTAL DIV. COST</t>
  </si>
  <si>
    <t>TOTAL TRADE COST</t>
  </si>
  <si>
    <t>CONTINGENCY</t>
  </si>
  <si>
    <t>Date:</t>
  </si>
  <si>
    <t>OVERHEAD AND PROFIT</t>
  </si>
  <si>
    <t>GENERAL REQUIREMENTS</t>
  </si>
  <si>
    <t>Scope:</t>
  </si>
  <si>
    <t>WASTAGE</t>
  </si>
  <si>
    <t>QUANTITY W/ WASTAGE</t>
  </si>
  <si>
    <t>SUBTOTAL</t>
  </si>
  <si>
    <t>Prepared for:</t>
  </si>
  <si>
    <t>TAX</t>
  </si>
  <si>
    <t>GENERAL SUMMARY</t>
  </si>
  <si>
    <t>DETAILED BREAKDOWN OF ITEMS</t>
  </si>
  <si>
    <t>LABOR COST</t>
  </si>
  <si>
    <t>MAT. COST</t>
  </si>
  <si>
    <t>Electrical</t>
  </si>
  <si>
    <t xml:space="preserve">  </t>
  </si>
  <si>
    <t>ELECTRICAL</t>
  </si>
  <si>
    <t>Project ID:</t>
  </si>
  <si>
    <t>EA</t>
  </si>
  <si>
    <t>LF</t>
  </si>
  <si>
    <t>UNIT MANHOUR</t>
  </si>
  <si>
    <t>HOURLY WAGE</t>
  </si>
  <si>
    <t>TOTAL DIV. COST (PER SF)</t>
  </si>
  <si>
    <t>Permits</t>
  </si>
  <si>
    <t>Supervision and Coordination</t>
  </si>
  <si>
    <t>Submittals and Shop drawings</t>
  </si>
  <si>
    <t>Mobilization Costs</t>
  </si>
  <si>
    <t>Temporary Control &amp; Facilities</t>
  </si>
  <si>
    <t>Scaffolding</t>
  </si>
  <si>
    <t>General Requirements</t>
  </si>
  <si>
    <t>Notes:</t>
  </si>
  <si>
    <t>DIVISION NO</t>
  </si>
  <si>
    <t>01 00 00</t>
  </si>
  <si>
    <t>24 00 00</t>
  </si>
  <si>
    <t>Units Legends ; LS=Lumsum, CY= Cubic Yard, SF=Square Footage LF= Linear Footage, EA=Count/Each</t>
  </si>
  <si>
    <t>AUDIOVISUAL</t>
  </si>
  <si>
    <t>BASEMENT</t>
  </si>
  <si>
    <t>J-HOOKS</t>
  </si>
  <si>
    <t>1ST FLOOR</t>
  </si>
  <si>
    <t>2ND FLOOR</t>
  </si>
  <si>
    <t>8TH FLOOR</t>
  </si>
  <si>
    <t>9TH FLOOR</t>
  </si>
  <si>
    <t>TELECOMMUNICATIONS</t>
  </si>
  <si>
    <t>BASEMENT C</t>
  </si>
  <si>
    <t>AP: ACCESS POINT</t>
  </si>
  <si>
    <t>BASEMENT B</t>
  </si>
  <si>
    <t>NETWORK JACK: (2) CAT6</t>
  </si>
  <si>
    <t>BASEMENT A</t>
  </si>
  <si>
    <t>3TH FLOOR</t>
  </si>
  <si>
    <t>4TH FLOOR</t>
  </si>
  <si>
    <t>5TH FLOOR</t>
  </si>
  <si>
    <t>6TH FLOOR</t>
  </si>
  <si>
    <t>7TH FLOOR</t>
  </si>
  <si>
    <t>10TH FLOOR</t>
  </si>
  <si>
    <t>11TH FLOOR</t>
  </si>
  <si>
    <t>12TH FLOOR</t>
  </si>
  <si>
    <t>13TH FLOOR</t>
  </si>
  <si>
    <t>14TH FLOOR</t>
  </si>
  <si>
    <t>15TH FLOOR</t>
  </si>
  <si>
    <t>16TH FLOOR</t>
  </si>
  <si>
    <t>17TH FLOOR</t>
  </si>
  <si>
    <t>18TH FLOOR</t>
  </si>
  <si>
    <t>19TH FLOOR</t>
  </si>
  <si>
    <t>20TH FLOOR</t>
  </si>
  <si>
    <t>21TH FLOOR</t>
  </si>
  <si>
    <t>22TH FLOOR</t>
  </si>
  <si>
    <t>23TH FLOOR</t>
  </si>
  <si>
    <t>SECURITY</t>
  </si>
  <si>
    <t>3RD FLOOR</t>
  </si>
  <si>
    <t>4RD FLOOR</t>
  </si>
  <si>
    <t>22ND FLOOR</t>
  </si>
  <si>
    <t>24TH FLOOR</t>
  </si>
  <si>
    <t>2 WALL STREET</t>
  </si>
  <si>
    <t>NEW YORK, NY, 10005</t>
  </si>
  <si>
    <t>Hourly Rate</t>
  </si>
  <si>
    <t>IT CLOSET RACKS</t>
  </si>
  <si>
    <t>IT CLOSET</t>
  </si>
  <si>
    <t>IT CABINET RACKS</t>
  </si>
  <si>
    <t>IT RACK CABINET</t>
  </si>
  <si>
    <t>GROUND FLOOR</t>
  </si>
  <si>
    <t>IC: (1) CAT6
NO. OF INDIVIDUAL CAT CABLE, FROM INITIAL TO DESTINATION (1-EA)</t>
  </si>
  <si>
    <t>Note: In the Bracket, there is showing (..) the number of cables running together. 
So we have multiplied it and the final quantities after multiplication are in "Column C"</t>
  </si>
  <si>
    <t>TV: (4) CAT6 (3 EA, 320 LF, 312 LF, 440 LF=1072 LF)
NO. OF INDIVIDUAL CAT CABLE, FROM INITIAL TO DESTINATION (4-EA)</t>
  </si>
  <si>
    <t>PRO: (4) CAT6 (4 EA, 34 LF, 34, LF, 34 LF, 34 LF=136 LF)
NO. OF INDIVIDUAL CAT CABLE, FROM INITIAL TO DESTINATION (2-EA)</t>
  </si>
  <si>
    <t>AV: (2) CAT6 (2 EA, 50 LF, 50 LF=100 LF)
NO. OF INDIVIDUAL CAT CABLE, FROM INITIAL TO DESTINATION (1-EA)</t>
  </si>
  <si>
    <t>AV: (2) CAT6 (2 EA, 25 LF, 25 LF=50 LF)
NO. OF INDIVIDUAL CAT CABLE, FROM INITIAL TO DESTINATION (1-EA)</t>
  </si>
  <si>
    <t>TP: (1) CAT6 (2 EA, 54 LF, 45 LF=99 LF)
NO. OF INDIVIDUAL CAT CABLE, FROM INITIAL TO DESTINATION (2-EA)</t>
  </si>
  <si>
    <t>TV: (4) CAT6 (2 EA, 220 LF, 164 LF=384 LF)
NO. OF INDIVIDUAL CAT CABLE, FROM INITIAL TO DESTINATION (2-EA)</t>
  </si>
  <si>
    <t>TP: (1) CAT6 (3 EA, 33 LF, 19 LF, 113 LF=165 LF)
NO. OF INDIVIDUAL CAT CABLE, FROM INITIAL TO DESTINATION (3-EA)</t>
  </si>
  <si>
    <t>TP: (1) CAT6 (2 EA, 62 LF, 41 LF=103 LF)
NO. OF INDIVIDUAL CAT CABLE, FROM INITIAL TO DESTINATION (2-EA)</t>
  </si>
  <si>
    <t>AV: (2) CAT6 (2 EA, 66 LF, 66LF=132 LF)
NO. OF INDIVIDUAL CAT CABLE, FROM INITIAL TO DESTINATION (1-EA)</t>
  </si>
  <si>
    <t>TV: (4) CAT6 (4 EA, 61 LF, 61, LF, 61 LF, 61 LF=244 LF)
NO. OF INDIVIDUAL CAT CABLE, FROM INITIAL TO DESTINATION (1-EA)</t>
  </si>
  <si>
    <t>IC: (1) CAT6 (2 EA, 73 LF, 72 LF=147 LF)
NO. OF INDIVIDUAL CAT CABLE, FROM INITIAL TO DESTINATION (2-EA)</t>
  </si>
  <si>
    <t>AP: (1) CAT6 (3 EA, 36 LF, 37 LF, 73 LF=110 LF)
NO. OF INDIVIDUAL CAT CABLE, FROM INITIAL TO DESTINATION (3-EA)</t>
  </si>
  <si>
    <t>IC: (1) CAT6 (2 EA, 40 LF, 41 LF=81 LF)
NO. OF INDIVIDUAL CAT CABLE, FROM INITIAL TO DESTINATION (2-EA)</t>
  </si>
  <si>
    <t>NETWORK JACK: (2) CAT6 (2 EA, 43 LF, 45 LF=88 LF)
NO. OF INDIVIDUAL CAT CABLE, FROM INITIAL TO DESTINATION (1-EA)</t>
  </si>
  <si>
    <t>AP: (1) CAT6 (6 EA, 29 LF, 54 LF, 46 LF, 78 LF, 21 LF, 76 LF=304 LF)
NO. OF INDIVIDUAL CAT CABLE, FROM INITIAL TO DESTINATION (9-EA)</t>
  </si>
  <si>
    <t>AP: (1) CAT6 ( 3EA, 34 LF, 35 LF, 35 LF= 104 LF)
NO. OF INDIVIDUAL CAT CABLE, FROM INITIAL TO DESTINATION (3-EA)</t>
  </si>
  <si>
    <t>IC: (1) CAT6 (2 EA, 67 LF, 68 LF=135 LF)
NO. OF INDIVIDUAL CAT CABLE, FROM INITIAL TO DESTINATION (2-EA)</t>
  </si>
  <si>
    <t>NETWORK JACK: (2) CAT6 (9 EA, 100 LF, 98 LF, 88 LF, 78 LF, 68 LF, 58 LF, 48 LF, 52 LF=318 LF)
NO. OF INDIVIDUAL CAT CABLE, FROM INITIAL TO DESTINATION (9-EA)</t>
  </si>
  <si>
    <t>NETWORK CABLE JACK: (1) RG6Q (9 EA, 56 LF, 54 LF, 50 LF, 52 LF, 102 LF, 80 LF, 95 LF, 40 LF, 28 LF=557)
NO. OF INDIVIDUAL CAT CABLE, FROM INITIAL TO DESTINATION (9-EA)</t>
  </si>
  <si>
    <t>NETWORK CABLE JACK: (1) CAT6 (9 EA, 56 LF, 54 LF, 50 LF, 52 LF, 102 LF, 80 LF, 95 LF, 40 LF, 28 LF=557)</t>
  </si>
  <si>
    <t>IC: (1) CAT6 (3 EA, 40 LF, 48 LF, 33 LF=121 LF)
NO. OF INDIVIDUAL CAT CABLE, FROM INITIAL TO DESTINATION (3-EA)</t>
  </si>
  <si>
    <t>VI: (2) CAT6 (3 EA, 166 LF, 152 LF, 180 LF=468 LF)
NO. OF INDIVIDUAL CAT CABLE, FROM INITIAL TO DESTINATION (3-EA)</t>
  </si>
  <si>
    <t>NETWORK JACK: (2) CAT6 (8 EA, 91 LF, 89 LF, 90 LF, 88 LF, 100 LF, 98 LF, 102 LF, 76=734 LF)
NO. OF INDIVIDUAL CAT CABLE, FROM INITIAL TO DESTINATION (8-EA)</t>
  </si>
  <si>
    <t>AP: (1) CAT6 (3 EA, 31 LF, 32 LF, 31 LF=94 LF)
NO. OF INDIVIDUAL CAT CABLE, FROM INITIAL TO DESTINATION (3-EA)</t>
  </si>
  <si>
    <t>IC: (1) CAT6 (1 EA, 26 LF)
NO. OF INDIVIDUAL CAT CABLE, FROM INITIAL TO DESTINATION (1-EA)</t>
  </si>
  <si>
    <t>IC: (1) CAT6 (1 EA, 27 LF)
NO. OF INDIVIDUAL CAT CABLE, FROM INITIAL TO DESTINATION (1-EA)</t>
  </si>
  <si>
    <t>IC: (1) CAT6 (8 EA, 9 LF, 15 LF, 14 LF, 7 LF, 6 LF, 8 LF, 4 LF, 5 LF=68 LF)
NO. OF INDIVIDUAL CAT CABLE, FROM INITIAL TO DESTINATION (8-EA)</t>
  </si>
  <si>
    <t>NETWORK JACK: (2) CAT6 (8 EA, 33 LF, 30 LF, 40 LF, 23 LF, 40 LF, 45 LF, 59 LF=270 LF)
NO. OF INDIVIDUAL CAT CABLE, FROM INITIAL TO DESTINATION (8-EA)</t>
  </si>
  <si>
    <t>AP: (1) CAT6 (3 EA, 45 LF, 42 LF, 50 LF= 137 LF)
NO. OF INDIVIDUAL CAT CABLE, FROM INITIAL TO DESTINATION (3-EA)</t>
  </si>
  <si>
    <t>IC: (1) CAT6 (1 EA, 14 LF)
NO. OF INDIVIDUAL CAT CABLE, FROM INITIAL TO DESTINATION (1-EA)</t>
  </si>
  <si>
    <t>IT: (1) CAT6 (4 EA, 57 LF, 52 LF, 90 LF, 30 LF= 229 LF)
NO. OF INDIVIDUAL CAT CABLE, FROM INITIAL TO DESTINATION (4-EA)</t>
  </si>
  <si>
    <t>NETWORK JACK: (2) CAT6 (8 EA, 51 LF, 42 LF, 45 LF, 32 LF, 50 LF, 60 LF, 80 LF, 52 LF=412 LF)
NO. OF INDIVIDUAL CAT CABLE, FROM INITIAL TO DESTINATION (8-EA)</t>
  </si>
  <si>
    <t>AP: (1) CAT6 (1 EA, 165 LF)
NO. OF INDIVIDUAL CAT CABLE, FROM INITIAL TO DESTINATION (1-EA)</t>
  </si>
  <si>
    <t>IC: (1) CAT6 (11 EA, 5 LF, 9 LF, 7 LF, 20 LF, 4 LF, 6 LF, 8 LF, 10 LF, 12 LF, 8 LF, 11 LF=100 LF)
NO. OF INDIVIDUAL CAT CABLE, FROM INITIAL TO DESTINATION (11-EA)</t>
  </si>
  <si>
    <t>NETWORK CABLE JACK: (1) RG6Q (8 EA, 16 LF, 12 LF, 18 LF, 8 LF, 7 LF, 30 LF, 26 LF= 135 LF)
NO. OF INDIVIDUAL CAT CABLE, FROM INITIAL TO DESTINATION (8-EA)</t>
  </si>
  <si>
    <t>NETWORK CABLE JACK: (1) CAT6  (8 EA, 16 LF, 12 LF, 18 LF, 8 LF, 7 LF, 30 LF, 26 LF= 135 LF)
NO. OF INDIVIDUAL CAT CABLE, FROM INITIAL TO DESTINATION (8-EA)</t>
  </si>
  <si>
    <t>NETWORK CABLE JACK: (1) CAT6 (8 EA, 16 LF, 12 LF, 18 LF, 8 LF, 7 LF, 30 LF, 26 LF= 135 LF)
NO. OF INDIVIDUAL CAT CABLE, FROM INITIAL TO DESTINATION (8-EA)</t>
  </si>
  <si>
    <t>NETWORK JACK: (2) CAT6 (2 EA, 42 LF, 44 LF= 86 LF)
NO. OF INDIVIDUAL CAT CABLE, FROM INITIAL TO DESTINATION (1-EA)</t>
  </si>
  <si>
    <t>NETWORK JACK: (2) CAT6 (2 EA, 42 LF, 44 LF= 86 LF)</t>
  </si>
  <si>
    <t>NETWORK CABLE JACK: (1) RG6Q (9 EA, 16 LF, 12 LF, 18 LF, 8 LF, 7 LF, 30 LF, 26 LF, 15 LF= 150 LF)
NO. OF INDIVIDUAL CAT CABLE, FROM INITIAL TO DESTINATION (9-EA)</t>
  </si>
  <si>
    <t>NETWORK CABLE JACK: (1) CAT6 (9 EA, 16 LF, 12 LF, 18 LF, 8 LF, 7 LF, 30 LF, 26 LF, 15 LF= 150 LF)
NO. OF INDIVIDUAL CAT CABLE, FROM INITIAL TO DESTINATION (9-EA)</t>
  </si>
  <si>
    <t>IC: (1) CAT6 (11 EA, 5 LF, 9 LF, 7 LF, 20 LF, 4 LF, 6 LF, 8 LF, 10 LF, 12 LF, 19 LF, 11 LF=111 LF)
NO. OF INDIVIDUAL CAT CABLE, FROM INITIAL TO DESTINATION (11-EA)</t>
  </si>
  <si>
    <t>NETWORK CABLE JACK: (1) RG6Q (7 EA, 16 LF, 12 LF, 18 LF, 30 LF, 26 LF, 17 LF= 119 LF)
NO. OF INDIVIDUAL CAT CABLE, FROM INITIAL TO DESTINATION (7-EA)</t>
  </si>
  <si>
    <t>NETWORK CABLE JACK: (1) CAT6 (7 EA, 16 LF, 12 LF, 18 LF, 30 LF, 26 LF, 17 LF= 119 LF)
NO. OF INDIVIDUAL CAT CABLE, FROM INITIAL TO DESTINATION (7-EA)</t>
  </si>
  <si>
    <t>IC: (1) CAT6 (8 EA, 12 LF, 13 LF, 7 LF, 9 LF, 11 LF, 10 LF, 8 LF= 70 LF)
NO. OF INDIVIDUAL CAT CABLE, FROM INITIAL TO DESTINATION (8-EA)</t>
  </si>
  <si>
    <t>NETWORK CABLE JACK: (1) RG6Q (7 EA, 21 LF, 20 LF, 18 LF, 10 LF, 12 LF, 8 LF, 11 LF=100 LF)
NO. OF INDIVIDUAL CAT CABLE, FROM INITIAL TO DESTINATION (7-EA)</t>
  </si>
  <si>
    <t>NETWORK CABLE JACK: (1) CAT6 (7 EA, 21 LF, 20 LF, 18 LF, 10 LF, 12 LF, 8 LF, 11 LF=100 LF)
NO. OF INDIVIDUAL CAT CABLE, FROM INITIAL TO DESTINATION (7-EA)</t>
  </si>
  <si>
    <t>IC: (1) CAT6 (8 EA, 8 LF, 4 LF, 10 LF, 11 LF, 9 LF, 12 LF, 6 LF, 8 LF= 68 LF)
NO. OF INDIVIDUAL CAT CABLE, FROM INITIAL TO DESTINATION (8-EA)</t>
  </si>
  <si>
    <t>NETWORK CABLE JACK: (1) RG6Q (7 EA, 21 LF, 20 LF, 15 LF, 10 LF, 12 LF, 8 LF, 11 LF=100 LF)
NO. OF INDIVIDUAL CAT CABLE, FROM INITIAL TO DESTINATION (7-EA)</t>
  </si>
  <si>
    <t>NETWORK CABLE JACK: (1) CAT6 (7 EA, 21 LF, 20 LF, 15 LF, 10 LF, 12 LF, 8 LF, 11 LF=100 LF)
NO. OF INDIVIDUAL CAT CABLE, FROM INITIAL TO DESTINATION (7-EA)</t>
  </si>
  <si>
    <t>NETWORK JACK: (2) CAT6 (2 EA, 11 LF, 13 LF=24 LF)
NO. OF INDIVIDUAL CAT CABLE, FROM INITIAL TO DESTINATION (1-EA)</t>
  </si>
  <si>
    <t>IC: (1) CAT6 (8 EA, 10 LF, 9 LF, 11 LF, 7 LF, 13 LF, 5 LF, 12 LF, 9 LF=76 LF)
NO. OF INDIVIDUAL CAT CABLE, FROM INITIAL TO DESTINATION (8-EA)</t>
  </si>
  <si>
    <t>IC: (1) CAT6 (1 EA, 36 LF)
NO. OF INDIVIDUAL CAT CABLE, FROM INITIAL TO DESTINATION (1-EA)</t>
  </si>
  <si>
    <t>NETWORK JACK: (2) CAT6 (3 EA, 21 LF, 20 LF, 23 LF= 64 LF)
NO. OF INDIVIDUAL CAT CABLE, FROM INITIAL TO DESTINATION (3-EA)</t>
  </si>
  <si>
    <t>CAM: (1) CAT6 (5 EA, 70 LF, 55 LF, 60 LF, 51 LF, 71 LF=307 LF)
NO. OF INDIVIDUAL CAT CABLE, FROM INITIAL TO DESTINATION (5-EA)</t>
  </si>
  <si>
    <t>CAM: (1) CAT6 (1 EA, 71 LF)
NO. OF INDIVIDUAL CAT CABLE, FROM INITIAL TO DESTINATION (1-EA)</t>
  </si>
  <si>
    <t>ACP: (1) CAT6 (1 EA, 7 LF)
NO. OF INDIVIDUAL CAT CABLE, FROM INITIAL TO DESTINATION (1-EA)</t>
  </si>
  <si>
    <t>CAM: (1) CAT6 (1 EA 516 LF)
NO. OF INDIVIDUAL CAT CABLE, FROM INITIAL TO DESTINATION (1-EA)</t>
  </si>
  <si>
    <t>ACP: (1) CAT6 (1 EA, 9 LF)
NO. OF INDIVIDUAL CAT CABLE, FROM INITIAL TO DESTINATION (1-EA)</t>
  </si>
  <si>
    <t>CAM: (1) CAT6 (14 EA, 60 LF, 73 LF, 80 LF, 150 LF, 50 LF, 40 LF, 20 LF, 15 LF, 150 LF, 170 LF, 40 LF, 50 LF, 34 LF, 45 LF= 977 LF)
NO. OF INDIVIDUAL CAT CABLE, FROM INITIAL TO DESTINATION (14-EA)</t>
  </si>
  <si>
    <t>CAM: (1) CAT6 (1 EA, 27 LF)
NO. OF INDIVIDUAL CAT CABLE, FROM INITIAL TO DESTINATION (1-EA)</t>
  </si>
  <si>
    <t>CAM: (1) CAT6 (1 EA, 25 LF)
NO. OF INDIVIDUAL CAT CABLE, FROM INITIAL TO DESTINATION (1-EA)</t>
  </si>
  <si>
    <t>CAM: (1) CAT6 (1 EA, 37 LF)
NO. OF INDIVIDUAL CAT CABLE, FROM INITIAL TO DESTINATION (1-EA)</t>
  </si>
  <si>
    <t>CAM: (1) CAT6 (1 EA, 36 LF)
NO. OF INDIVIDUAL CAT CABLE, FROM INITIAL TO DESTINATION (1-EA)</t>
  </si>
  <si>
    <t>CAM: (1) CAT6 (1 EA, 87 LF)
NO. OF INDIVIDUAL CAT CABLE, FROM INITIAL TO DESTINATION (1-EA)</t>
  </si>
  <si>
    <t>ACP: (1) CAT6 (1 EA, 37 LF)
NO. OF INDIVIDUAL CAT CABLE, FROM INITIAL TO DESTINATION (1-EA)</t>
  </si>
  <si>
    <t>CAM: (1) CAT6 (8 EA, 60 LF, 50 LF, 43 LF, 34 LF, 45 LF, 28 LF, 34 LF, 40 LF= 433 LF)
NO. OF INDIVIDUAL CAT CABLE, FROM INITIAL TO DESTINATION (8-EA)</t>
  </si>
  <si>
    <t>CAM: (1) CAT6 (5 EA, 62 LF, 92 LF, 83 LF, 33 LF, 41 LF=311 LF)
NO. OF INDIVIDUAL CAT CABLE, FROM INITIAL TO DESTINATION (5-EA)</t>
  </si>
  <si>
    <t>CAM: (1) CAT6 (3 EA, 18 LF, 16 LF, 20 LF=54 LF)
NO. OF INDIVIDUAL CAT CABLE, FROM INITIAL TO DESTINATION (3-EA)</t>
  </si>
  <si>
    <t>CAM: (1) CAT6 (3 EA, 20 LF, 25 LF, 16 LF=61 LF)
NO. OF INDIVIDUAL CAT CABLE, FROM INITIAL TO DESTINATION (3-EA)</t>
  </si>
  <si>
    <t>Telecommunication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</si>
</sst>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164" formatCode="_-* #,##0.00_-;\-* #,##0.00_-;_-* &quot;-&quot;??_-;_-@_-"/>
    <numFmt numFmtId="165" formatCode="&quot;$&quot;#,##0"/>
    <numFmt numFmtId="166" formatCode="_(&quot;$&quot;* #,##0_);_(&quot;$&quot;* \(#,##0\);_(&quot;$&quot;* &quot;-&quot;??_);_(@_)"/>
    <numFmt numFmtId="167" formatCode="[$$-409]#,##0"/>
    <numFmt numFmtId="168" formatCode="[$-409]d\-mmm\-yy;@"/>
    <numFmt numFmtId="169" formatCode="0.000"/>
    <numFmt numFmtId="170" formatCode="_-[$$-409]* #,##0.00_ ;_-[$$-409]* \-#,##0.00\ ;_-[$$-409]* &quot;-&quot;??_ ;_-@_ "/>
  </numFmts>
  <fonts count="23" x14ac:knownFonts="1">
    <font>
      <sz val="11"/>
      <color theme="1"/>
      <name val="Tw Cen MT"/>
      <family val="2"/>
      <scheme val="minor"/>
    </font>
    <font>
      <b/>
      <sz val="12"/>
      <color theme="1"/>
      <name val="Tw Cen MT"/>
      <family val="2"/>
      <scheme val="minor"/>
    </font>
    <font>
      <sz val="14"/>
      <color theme="1"/>
      <name val="Tw Cen MT"/>
      <family val="2"/>
      <scheme val="minor"/>
    </font>
    <font>
      <sz val="11"/>
      <color theme="1"/>
      <name val="Tw Cen MT"/>
      <family val="2"/>
      <scheme val="minor"/>
    </font>
    <font>
      <sz val="12"/>
      <name val="Arial"/>
      <family val="2"/>
    </font>
    <font>
      <b/>
      <sz val="16"/>
      <color theme="0"/>
      <name val="Times New Roman"/>
      <family val="1"/>
    </font>
    <font>
      <b/>
      <sz val="14"/>
      <name val="Times New Roman"/>
      <family val="1"/>
    </font>
    <font>
      <b/>
      <sz val="14"/>
      <color theme="1"/>
      <name val="Times New Roman"/>
      <family val="1"/>
    </font>
    <font>
      <b/>
      <sz val="12"/>
      <color rgb="FF0000B3"/>
      <name val="Times New Roman"/>
      <family val="1"/>
    </font>
    <font>
      <b/>
      <sz val="12"/>
      <color theme="1"/>
      <name val="Times New Roman"/>
      <family val="1"/>
    </font>
    <font>
      <b/>
      <sz val="12"/>
      <color rgb="FF009A88"/>
      <name val="Times New Roman"/>
      <family val="1"/>
    </font>
    <font>
      <b/>
      <sz val="12"/>
      <name val="Times New Roman"/>
      <family val="1"/>
    </font>
    <font>
      <b/>
      <sz val="12"/>
      <color theme="0"/>
      <name val="Times New Roman"/>
      <family val="1"/>
    </font>
    <font>
      <sz val="12"/>
      <name val="Times New Roman"/>
      <family val="1"/>
    </font>
    <font>
      <sz val="12"/>
      <color theme="1"/>
      <name val="Times New Roman"/>
      <family val="1"/>
    </font>
    <font>
      <sz val="11"/>
      <color theme="1"/>
      <name val="Times New Roman"/>
      <family val="1"/>
    </font>
    <font>
      <sz val="12"/>
      <color theme="0"/>
      <name val="Times New Roman"/>
      <family val="1"/>
    </font>
    <font>
      <sz val="14"/>
      <name val="Times New Roman"/>
      <family val="1"/>
    </font>
    <font>
      <b/>
      <sz val="14"/>
      <color rgb="FF009A88"/>
      <name val="Times New Roman"/>
      <family val="1"/>
    </font>
    <font>
      <b/>
      <sz val="11"/>
      <name val="Times New Roman"/>
      <family val="1"/>
    </font>
    <font>
      <b/>
      <sz val="14"/>
      <color theme="0"/>
      <name val="Times New Roman"/>
      <family val="1"/>
    </font>
    <font>
      <sz val="10"/>
      <name val="Times New Roman"/>
      <family val="1"/>
    </font>
    <font>
      <b/>
      <sz val="12"/>
      <color rgb="FFFF0000"/>
      <name val="Times New Roman"/>
      <family val="1"/>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FFCC"/>
      </patternFill>
    </fill>
    <fill>
      <patternFill patternType="solid">
        <fgColor rgb="FF013554"/>
        <bgColor indexed="64"/>
      </patternFill>
    </fill>
    <fill>
      <patternFill patternType="solid">
        <fgColor rgb="FF00496A"/>
        <bgColor indexed="64"/>
      </patternFill>
    </fill>
    <fill>
      <patternFill patternType="solid">
        <fgColor rgb="FF4A4C4C"/>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FF00"/>
        <bgColor indexed="64"/>
      </patternFill>
    </fill>
    <fill>
      <patternFill patternType="solid">
        <fgColor theme="4"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medium">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thin">
        <color indexed="64"/>
      </right>
      <top style="thin">
        <color theme="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double">
        <color indexed="64"/>
      </top>
      <bottom/>
      <diagonal/>
    </border>
  </borders>
  <cellStyleXfs count="9">
    <xf numFmtId="0" fontId="0" fillId="0" borderId="0"/>
    <xf numFmtId="1" fontId="1" fillId="3" borderId="1">
      <alignment horizontal="center" vertical="center"/>
    </xf>
    <xf numFmtId="44" fontId="3" fillId="0" borderId="0" applyFont="0" applyFill="0" applyBorder="0" applyAlignment="0" applyProtection="0"/>
    <xf numFmtId="44" fontId="3" fillId="0" borderId="0" applyFont="0" applyFill="0" applyBorder="0" applyAlignment="0" applyProtection="0"/>
    <xf numFmtId="0" fontId="4" fillId="0" borderId="0"/>
    <xf numFmtId="0" fontId="3" fillId="5" borderId="26" applyNumberFormat="0" applyFont="0" applyAlignment="0" applyProtection="0"/>
    <xf numFmtId="9" fontId="4" fillId="0" borderId="0" applyFont="0" applyFill="0" applyBorder="0" applyAlignment="0" applyProtection="0"/>
    <xf numFmtId="44" fontId="4" fillId="0" borderId="0" applyFont="0" applyFill="0" applyBorder="0" applyAlignment="0" applyProtection="0"/>
    <xf numFmtId="9" fontId="3" fillId="0" borderId="0" applyFont="0" applyFill="0" applyBorder="0" applyAlignment="0" applyProtection="0"/>
  </cellStyleXfs>
  <cellXfs count="168">
    <xf numFmtId="0" fontId="0" fillId="0" borderId="0" xfId="0"/>
    <xf numFmtId="0" fontId="0" fillId="0" borderId="0" xfId="0" applyAlignment="1">
      <alignment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3" borderId="0" xfId="0" applyFill="1" applyAlignment="1">
      <alignment vertical="center"/>
    </xf>
    <xf numFmtId="0" fontId="0" fillId="3" borderId="0" xfId="0" applyFill="1" applyAlignment="1">
      <alignment horizontal="center" vertical="center"/>
    </xf>
    <xf numFmtId="0" fontId="0" fillId="3" borderId="0" xfId="0" applyFill="1"/>
    <xf numFmtId="166" fontId="0" fillId="3" borderId="0" xfId="0" applyNumberFormat="1" applyFill="1"/>
    <xf numFmtId="0" fontId="0" fillId="3" borderId="0" xfId="0" applyFill="1" applyAlignment="1">
      <alignment vertical="center" wrapText="1"/>
    </xf>
    <xf numFmtId="0" fontId="0" fillId="6" borderId="0" xfId="0" applyFill="1" applyAlignment="1">
      <alignment vertical="center"/>
    </xf>
    <xf numFmtId="0" fontId="6" fillId="3" borderId="8" xfId="0" applyFont="1" applyFill="1" applyBorder="1" applyAlignment="1">
      <alignment horizontal="left" vertical="center"/>
    </xf>
    <xf numFmtId="0" fontId="7" fillId="0" borderId="0" xfId="0" applyFont="1" applyAlignment="1">
      <alignment vertical="center" wrapText="1"/>
    </xf>
    <xf numFmtId="0" fontId="11" fillId="3" borderId="8" xfId="0" applyFont="1" applyFill="1" applyBorder="1" applyAlignment="1">
      <alignment horizontal="left" vertical="center"/>
    </xf>
    <xf numFmtId="0" fontId="11" fillId="0" borderId="11" xfId="0" applyFont="1" applyBorder="1" applyAlignment="1">
      <alignment horizontal="center" vertical="center"/>
    </xf>
    <xf numFmtId="0" fontId="13" fillId="0" borderId="7" xfId="0" applyFont="1" applyBorder="1" applyAlignment="1">
      <alignment vertical="center"/>
    </xf>
    <xf numFmtId="166" fontId="14" fillId="0" borderId="12" xfId="0" applyNumberFormat="1" applyFont="1" applyBorder="1"/>
    <xf numFmtId="166" fontId="12" fillId="8" borderId="9" xfId="2" applyNumberFormat="1" applyFont="1" applyFill="1" applyBorder="1" applyAlignment="1">
      <alignment vertical="center"/>
    </xf>
    <xf numFmtId="166" fontId="16" fillId="7" borderId="10" xfId="2" applyNumberFormat="1" applyFont="1" applyFill="1" applyBorder="1" applyAlignment="1">
      <alignment horizontal="center" vertical="center"/>
    </xf>
    <xf numFmtId="44" fontId="16" fillId="7" borderId="10" xfId="2" applyFont="1" applyFill="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vertical="center"/>
    </xf>
    <xf numFmtId="0" fontId="17" fillId="3" borderId="0" xfId="0" applyFont="1" applyFill="1" applyAlignment="1">
      <alignment horizontal="center" vertical="center"/>
    </xf>
    <xf numFmtId="168" fontId="6" fillId="3" borderId="10" xfId="0" applyNumberFormat="1" applyFont="1" applyFill="1" applyBorder="1" applyAlignment="1">
      <alignment horizontal="center" vertical="center" wrapText="1"/>
    </xf>
    <xf numFmtId="0" fontId="17" fillId="3" borderId="0" xfId="0" applyFont="1" applyFill="1" applyAlignment="1">
      <alignment horizontal="left" vertical="center" wrapText="1"/>
    </xf>
    <xf numFmtId="0" fontId="15" fillId="0" borderId="0" xfId="0" applyFont="1" applyAlignment="1">
      <alignment horizontal="center" vertical="center"/>
    </xf>
    <xf numFmtId="0" fontId="6" fillId="3" borderId="8" xfId="0" applyFont="1" applyFill="1" applyBorder="1" applyAlignment="1">
      <alignment vertical="center"/>
    </xf>
    <xf numFmtId="3" fontId="18" fillId="3" borderId="0" xfId="0" applyNumberFormat="1" applyFont="1" applyFill="1" applyAlignment="1">
      <alignment horizontal="left" vertical="center" wrapText="1"/>
    </xf>
    <xf numFmtId="0" fontId="19" fillId="3" borderId="10" xfId="0" applyFont="1" applyFill="1" applyBorder="1" applyAlignment="1">
      <alignment horizontal="right" vertical="center" wrapText="1"/>
    </xf>
    <xf numFmtId="0" fontId="7" fillId="0" borderId="24" xfId="0" applyFont="1" applyBorder="1" applyAlignment="1">
      <alignment horizontal="left" vertical="center"/>
    </xf>
    <xf numFmtId="0" fontId="18" fillId="0" borderId="0" xfId="0" applyFont="1" applyAlignment="1">
      <alignment vertical="center" wrapText="1"/>
    </xf>
    <xf numFmtId="1" fontId="13" fillId="3" borderId="36" xfId="5" applyNumberFormat="1" applyFont="1" applyFill="1" applyBorder="1" applyAlignment="1">
      <alignment horizontal="center" vertical="center"/>
    </xf>
    <xf numFmtId="0" fontId="14" fillId="0" borderId="38" xfId="0" applyFont="1" applyBorder="1" applyAlignment="1">
      <alignment horizontal="left" vertical="center"/>
    </xf>
    <xf numFmtId="0" fontId="14" fillId="0" borderId="38" xfId="0" applyFont="1" applyBorder="1" applyAlignment="1">
      <alignment horizontal="center" vertical="center"/>
    </xf>
    <xf numFmtId="9" fontId="14" fillId="0" borderId="38" xfId="0" applyNumberFormat="1" applyFont="1" applyBorder="1" applyAlignment="1">
      <alignment horizontal="center" vertical="center"/>
    </xf>
    <xf numFmtId="1" fontId="14" fillId="0" borderId="38" xfId="0" applyNumberFormat="1" applyFont="1" applyBorder="1" applyAlignment="1">
      <alignment horizontal="center" vertical="center"/>
    </xf>
    <xf numFmtId="2" fontId="13" fillId="3" borderId="37" xfId="5" applyNumberFormat="1" applyFont="1" applyFill="1" applyBorder="1" applyAlignment="1">
      <alignment horizontal="center" vertical="center"/>
    </xf>
    <xf numFmtId="44" fontId="14" fillId="0" borderId="38" xfId="3" applyFont="1" applyBorder="1" applyAlignment="1">
      <alignment horizontal="center" vertical="center"/>
    </xf>
    <xf numFmtId="1" fontId="13" fillId="3" borderId="35" xfId="5" applyNumberFormat="1" applyFont="1" applyFill="1" applyBorder="1" applyAlignment="1">
      <alignment horizontal="center"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44" fontId="14" fillId="0" borderId="1" xfId="3" applyFont="1" applyBorder="1" applyAlignment="1">
      <alignment horizontal="center" vertical="center"/>
    </xf>
    <xf numFmtId="44" fontId="14" fillId="0" borderId="1" xfId="0" applyNumberFormat="1" applyFont="1" applyBorder="1" applyAlignment="1">
      <alignment horizontal="center" vertical="center" wrapText="1"/>
    </xf>
    <xf numFmtId="44" fontId="14" fillId="0" borderId="12" xfId="0" applyNumberFormat="1" applyFont="1" applyBorder="1" applyAlignment="1">
      <alignment horizontal="center" vertical="center" wrapText="1"/>
    </xf>
    <xf numFmtId="0" fontId="9" fillId="8" borderId="39" xfId="0" applyFont="1" applyFill="1" applyBorder="1" applyAlignment="1">
      <alignment vertical="center"/>
    </xf>
    <xf numFmtId="44" fontId="9" fillId="8" borderId="39" xfId="3" applyFont="1" applyFill="1" applyBorder="1" applyAlignment="1">
      <alignment horizontal="right" vertical="center"/>
    </xf>
    <xf numFmtId="44" fontId="12" fillId="8" borderId="39" xfId="0" applyNumberFormat="1" applyFont="1" applyFill="1" applyBorder="1" applyAlignment="1">
      <alignment horizontal="right" vertical="center" wrapText="1"/>
    </xf>
    <xf numFmtId="166" fontId="12" fillId="8" borderId="42" xfId="0" applyNumberFormat="1" applyFont="1" applyFill="1" applyBorder="1" applyAlignment="1">
      <alignment vertical="center" wrapText="1"/>
    </xf>
    <xf numFmtId="0" fontId="16" fillId="6" borderId="25" xfId="0" applyFont="1" applyFill="1" applyBorder="1" applyAlignment="1">
      <alignment vertical="center"/>
    </xf>
    <xf numFmtId="0" fontId="12" fillId="6" borderId="41" xfId="0" applyFont="1" applyFill="1" applyBorder="1" applyAlignment="1">
      <alignment horizontal="center" vertical="center"/>
    </xf>
    <xf numFmtId="0" fontId="20" fillId="6" borderId="41" xfId="0" applyFont="1" applyFill="1" applyBorder="1" applyAlignment="1">
      <alignment vertical="center"/>
    </xf>
    <xf numFmtId="0" fontId="12" fillId="6" borderId="39" xfId="0" applyFont="1" applyFill="1" applyBorder="1" applyAlignment="1">
      <alignment vertical="center"/>
    </xf>
    <xf numFmtId="0" fontId="12" fillId="6" borderId="39" xfId="0" applyFont="1" applyFill="1" applyBorder="1" applyAlignment="1">
      <alignment vertical="center" wrapText="1"/>
    </xf>
    <xf numFmtId="0" fontId="12" fillId="6" borderId="42" xfId="0" applyFont="1" applyFill="1" applyBorder="1" applyAlignment="1">
      <alignment vertical="center" wrapText="1"/>
    </xf>
    <xf numFmtId="0" fontId="12" fillId="7" borderId="40" xfId="0" applyFont="1" applyFill="1" applyBorder="1" applyAlignment="1">
      <alignment horizontal="center" vertical="center"/>
    </xf>
    <xf numFmtId="0" fontId="14" fillId="3" borderId="0" xfId="5" applyFont="1" applyFill="1" applyBorder="1" applyAlignment="1">
      <alignment horizontal="left" vertical="center" wrapText="1"/>
    </xf>
    <xf numFmtId="0" fontId="13" fillId="3" borderId="0" xfId="5" applyFont="1" applyFill="1" applyBorder="1" applyAlignment="1">
      <alignment horizontal="center" vertical="center"/>
    </xf>
    <xf numFmtId="9" fontId="13" fillId="3" borderId="0" xfId="8" applyFont="1" applyFill="1" applyBorder="1" applyAlignment="1">
      <alignment horizontal="center" vertical="center"/>
    </xf>
    <xf numFmtId="44" fontId="13" fillId="3" borderId="0" xfId="3" applyFont="1" applyFill="1" applyBorder="1" applyAlignment="1" applyProtection="1">
      <alignment horizontal="center" vertical="center"/>
    </xf>
    <xf numFmtId="166" fontId="14" fillId="0" borderId="10" xfId="0" applyNumberFormat="1" applyFont="1" applyBorder="1" applyAlignment="1">
      <alignment horizontal="center" vertical="center" wrapText="1"/>
    </xf>
    <xf numFmtId="44" fontId="13" fillId="3" borderId="1" xfId="7" applyFont="1" applyFill="1" applyBorder="1" applyAlignment="1" applyProtection="1">
      <alignment horizontal="center" vertical="center"/>
    </xf>
    <xf numFmtId="0" fontId="13" fillId="3" borderId="1" xfId="5" applyFont="1" applyFill="1" applyBorder="1" applyAlignment="1">
      <alignment horizontal="center" vertical="center"/>
    </xf>
    <xf numFmtId="9" fontId="13" fillId="3" borderId="1" xfId="6" applyFont="1" applyFill="1" applyBorder="1" applyAlignment="1">
      <alignment horizontal="center" vertical="center"/>
    </xf>
    <xf numFmtId="41" fontId="13" fillId="3" borderId="1" xfId="5" applyNumberFormat="1" applyFont="1" applyFill="1" applyBorder="1" applyAlignment="1">
      <alignment horizontal="center" vertical="center"/>
    </xf>
    <xf numFmtId="0" fontId="12" fillId="7" borderId="5" xfId="0" applyFont="1" applyFill="1" applyBorder="1" applyAlignment="1">
      <alignment horizontal="right" vertical="center"/>
    </xf>
    <xf numFmtId="0" fontId="12" fillId="7" borderId="6" xfId="0" applyFont="1" applyFill="1" applyBorder="1" applyAlignment="1">
      <alignment horizontal="right" vertical="center"/>
    </xf>
    <xf numFmtId="0" fontId="12" fillId="7" borderId="6" xfId="0" applyFont="1" applyFill="1" applyBorder="1" applyAlignment="1">
      <alignment vertical="center" wrapText="1"/>
    </xf>
    <xf numFmtId="165" fontId="12" fillId="7" borderId="15" xfId="0" applyNumberFormat="1" applyFont="1" applyFill="1" applyBorder="1" applyAlignment="1">
      <alignment horizontal="center" vertical="center" wrapText="1"/>
    </xf>
    <xf numFmtId="0" fontId="12" fillId="7" borderId="25" xfId="0" applyFont="1" applyFill="1" applyBorder="1" applyAlignment="1">
      <alignment horizontal="left" vertical="center"/>
    </xf>
    <xf numFmtId="9" fontId="12" fillId="7" borderId="4" xfId="0" applyNumberFormat="1" applyFont="1" applyFill="1" applyBorder="1" applyAlignment="1">
      <alignment horizontal="center" vertical="center" wrapText="1"/>
    </xf>
    <xf numFmtId="167" fontId="12" fillId="7" borderId="13" xfId="0" applyNumberFormat="1" applyFont="1" applyFill="1" applyBorder="1" applyAlignment="1">
      <alignment horizontal="center" vertical="center" wrapText="1"/>
    </xf>
    <xf numFmtId="0" fontId="12" fillId="7" borderId="14" xfId="0" applyFont="1" applyFill="1" applyBorder="1" applyAlignment="1">
      <alignment horizontal="left" vertical="center"/>
    </xf>
    <xf numFmtId="9" fontId="12" fillId="7" borderId="1" xfId="0" applyNumberFormat="1" applyFont="1" applyFill="1" applyBorder="1" applyAlignment="1">
      <alignment horizontal="center" vertical="center" wrapText="1"/>
    </xf>
    <xf numFmtId="167" fontId="12" fillId="7" borderId="12" xfId="0" applyNumberFormat="1" applyFont="1" applyFill="1" applyBorder="1" applyAlignment="1">
      <alignment horizontal="center" vertical="center" wrapText="1"/>
    </xf>
    <xf numFmtId="0" fontId="12" fillId="7" borderId="29" xfId="0" applyFont="1" applyFill="1" applyBorder="1" applyAlignment="1">
      <alignment horizontal="left" vertical="center"/>
    </xf>
    <xf numFmtId="0" fontId="12" fillId="7" borderId="30" xfId="0" applyFont="1" applyFill="1" applyBorder="1" applyAlignment="1">
      <alignment horizontal="right" vertical="center"/>
    </xf>
    <xf numFmtId="0" fontId="12" fillId="7" borderId="31" xfId="0" applyFont="1" applyFill="1" applyBorder="1" applyAlignment="1">
      <alignment horizontal="right" vertical="center"/>
    </xf>
    <xf numFmtId="9" fontId="12" fillId="7" borderId="32" xfId="0" applyNumberFormat="1" applyFont="1" applyFill="1" applyBorder="1" applyAlignment="1">
      <alignment horizontal="center" vertical="center" wrapText="1"/>
    </xf>
    <xf numFmtId="167" fontId="12" fillId="7" borderId="33" xfId="0" applyNumberFormat="1" applyFont="1" applyFill="1" applyBorder="1" applyAlignment="1">
      <alignment horizontal="center" vertical="center" wrapText="1"/>
    </xf>
    <xf numFmtId="167" fontId="12" fillId="8" borderId="28" xfId="0" applyNumberFormat="1" applyFont="1" applyFill="1" applyBorder="1" applyAlignment="1">
      <alignment horizontal="center" vertical="center" wrapText="1"/>
    </xf>
    <xf numFmtId="0" fontId="6" fillId="4" borderId="20" xfId="0" applyFont="1" applyFill="1" applyBorder="1" applyAlignment="1">
      <alignment horizontal="left" vertical="center"/>
    </xf>
    <xf numFmtId="0" fontId="21" fillId="0" borderId="10" xfId="0" applyFont="1" applyBorder="1" applyAlignment="1">
      <alignment horizontal="center" vertical="center" wrapText="1"/>
    </xf>
    <xf numFmtId="0" fontId="14" fillId="0" borderId="8" xfId="0" applyFont="1" applyBorder="1" applyAlignment="1">
      <alignment horizontal="left" vertical="center"/>
    </xf>
    <xf numFmtId="0" fontId="11" fillId="0" borderId="36" xfId="0" applyFont="1" applyBorder="1" applyAlignment="1">
      <alignment horizontal="center" vertical="center"/>
    </xf>
    <xf numFmtId="0" fontId="13" fillId="0" borderId="43" xfId="0" applyFont="1" applyBorder="1" applyAlignment="1">
      <alignment vertical="center"/>
    </xf>
    <xf numFmtId="166" fontId="14" fillId="0" borderId="28" xfId="0" applyNumberFormat="1" applyFont="1" applyBorder="1"/>
    <xf numFmtId="0" fontId="12" fillId="6" borderId="20" xfId="0" applyFont="1" applyFill="1" applyBorder="1" applyAlignment="1">
      <alignment horizontal="center" vertical="center"/>
    </xf>
    <xf numFmtId="0" fontId="12" fillId="6" borderId="23"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0" fillId="3" borderId="10" xfId="0" applyFill="1" applyBorder="1"/>
    <xf numFmtId="164" fontId="0" fillId="3" borderId="16" xfId="0" applyNumberFormat="1" applyFill="1" applyBorder="1"/>
    <xf numFmtId="0" fontId="0" fillId="3" borderId="16" xfId="0" applyFill="1" applyBorder="1"/>
    <xf numFmtId="0" fontId="0" fillId="3" borderId="17" xfId="0" applyFill="1" applyBorder="1"/>
    <xf numFmtId="0" fontId="14" fillId="0" borderId="1" xfId="0" applyFont="1" applyBorder="1" applyAlignment="1">
      <alignment horizontal="left" vertical="center"/>
    </xf>
    <xf numFmtId="0" fontId="12" fillId="7" borderId="39" xfId="0" applyFont="1" applyFill="1" applyBorder="1" applyAlignment="1">
      <alignment vertical="center"/>
    </xf>
    <xf numFmtId="0" fontId="8" fillId="3" borderId="0" xfId="0" applyFont="1" applyFill="1" applyAlignment="1">
      <alignment horizontal="right" vertical="center"/>
    </xf>
    <xf numFmtId="0" fontId="10" fillId="3" borderId="0" xfId="0" applyFont="1" applyFill="1" applyAlignment="1">
      <alignment vertical="center" wrapText="1"/>
    </xf>
    <xf numFmtId="166" fontId="9" fillId="3" borderId="0" xfId="0" applyNumberFormat="1" applyFont="1" applyFill="1" applyAlignment="1">
      <alignment horizontal="right"/>
    </xf>
    <xf numFmtId="168" fontId="10" fillId="3" borderId="0" xfId="0" applyNumberFormat="1" applyFont="1" applyFill="1" applyAlignment="1">
      <alignment horizontal="left" vertical="center"/>
    </xf>
    <xf numFmtId="44" fontId="0" fillId="3" borderId="0" xfId="0" applyNumberFormat="1" applyFill="1"/>
    <xf numFmtId="9" fontId="12" fillId="7" borderId="0" xfId="0" applyNumberFormat="1" applyFont="1" applyFill="1" applyAlignment="1">
      <alignment horizontal="center" vertical="center"/>
    </xf>
    <xf numFmtId="3" fontId="7" fillId="3" borderId="0" xfId="0" applyNumberFormat="1" applyFont="1" applyFill="1" applyAlignment="1">
      <alignment horizontal="left" vertical="center" wrapText="1"/>
    </xf>
    <xf numFmtId="0" fontId="19" fillId="3" borderId="0" xfId="0" applyFont="1" applyFill="1" applyAlignment="1">
      <alignment horizontal="right" vertical="center"/>
    </xf>
    <xf numFmtId="0" fontId="19" fillId="3" borderId="0" xfId="0" applyFont="1" applyFill="1" applyAlignment="1">
      <alignment horizontal="right" vertical="center" wrapText="1"/>
    </xf>
    <xf numFmtId="1" fontId="14" fillId="0" borderId="0" xfId="0" applyNumberFormat="1" applyFont="1" applyAlignment="1">
      <alignment horizontal="center" vertical="center"/>
    </xf>
    <xf numFmtId="169" fontId="14" fillId="0" borderId="0" xfId="0" applyNumberFormat="1" applyFont="1" applyAlignment="1">
      <alignment horizontal="center" vertical="center"/>
    </xf>
    <xf numFmtId="44" fontId="14" fillId="0" borderId="0" xfId="0" applyNumberFormat="1"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9" fillId="9" borderId="1" xfId="0" applyFont="1" applyFill="1" applyBorder="1" applyAlignment="1">
      <alignment vertical="center"/>
    </xf>
    <xf numFmtId="0" fontId="12" fillId="6" borderId="2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7" fillId="3" borderId="0" xfId="0" applyFont="1" applyFill="1" applyAlignment="1">
      <alignment horizontal="left" vertical="center"/>
    </xf>
    <xf numFmtId="168" fontId="6" fillId="3" borderId="0" xfId="0" applyNumberFormat="1" applyFont="1" applyFill="1" applyAlignment="1">
      <alignment horizontal="left" vertical="center"/>
    </xf>
    <xf numFmtId="0" fontId="14" fillId="0" borderId="38" xfId="0" applyFont="1" applyBorder="1" applyAlignment="1">
      <alignment horizontal="left" vertical="center" wrapText="1"/>
    </xf>
    <xf numFmtId="0" fontId="15" fillId="3" borderId="28" xfId="3" applyNumberFormat="1" applyFont="1" applyFill="1" applyBorder="1"/>
    <xf numFmtId="0" fontId="12" fillId="7" borderId="8" xfId="0" applyFont="1" applyFill="1" applyBorder="1" applyAlignment="1">
      <alignment horizontal="left" vertical="center"/>
    </xf>
    <xf numFmtId="0" fontId="9" fillId="8" borderId="39" xfId="0" applyFont="1" applyFill="1" applyBorder="1" applyAlignment="1">
      <alignment horizontal="center" vertical="center"/>
    </xf>
    <xf numFmtId="0" fontId="16" fillId="6" borderId="39" xfId="0" applyFont="1" applyFill="1" applyBorder="1" applyAlignment="1">
      <alignment horizontal="center" vertical="center"/>
    </xf>
    <xf numFmtId="0" fontId="14" fillId="3" borderId="0" xfId="5" applyFont="1" applyFill="1" applyBorder="1" applyAlignment="1">
      <alignment horizontal="center" vertical="center" wrapText="1"/>
    </xf>
    <xf numFmtId="44" fontId="14" fillId="3" borderId="0" xfId="0" applyNumberFormat="1" applyFont="1" applyFill="1" applyAlignment="1">
      <alignment vertical="center"/>
    </xf>
    <xf numFmtId="0" fontId="14" fillId="3" borderId="0" xfId="0" applyFont="1" applyFill="1" applyAlignment="1">
      <alignment vertical="center"/>
    </xf>
    <xf numFmtId="0" fontId="14" fillId="0" borderId="0" xfId="0" applyFont="1" applyAlignment="1">
      <alignment vertical="center"/>
    </xf>
    <xf numFmtId="0" fontId="12" fillId="10" borderId="41" xfId="0" applyFont="1" applyFill="1" applyBorder="1" applyAlignment="1">
      <alignment horizontal="center" vertical="center"/>
    </xf>
    <xf numFmtId="0" fontId="12" fillId="10" borderId="39" xfId="0" applyFont="1" applyFill="1" applyBorder="1" applyAlignment="1">
      <alignment vertical="center" wrapText="1"/>
    </xf>
    <xf numFmtId="0" fontId="12" fillId="10" borderId="42" xfId="0" applyFont="1" applyFill="1" applyBorder="1" applyAlignment="1">
      <alignment vertical="center" wrapText="1"/>
    </xf>
    <xf numFmtId="0" fontId="16" fillId="10" borderId="39" xfId="0" applyFont="1" applyFill="1" applyBorder="1" applyAlignment="1">
      <alignment horizontal="center" vertical="center"/>
    </xf>
    <xf numFmtId="0" fontId="0" fillId="10" borderId="0" xfId="0" applyFill="1" applyAlignment="1">
      <alignment vertical="center"/>
    </xf>
    <xf numFmtId="0" fontId="20" fillId="10" borderId="39" xfId="0" applyFont="1" applyFill="1" applyBorder="1" applyAlignment="1">
      <alignment vertical="center"/>
    </xf>
    <xf numFmtId="0" fontId="7" fillId="3" borderId="0" xfId="0" applyFont="1" applyFill="1" applyAlignment="1">
      <alignment vertical="center"/>
    </xf>
    <xf numFmtId="170" fontId="15" fillId="11" borderId="0" xfId="8" applyNumberFormat="1" applyFont="1" applyFill="1" applyAlignment="1">
      <alignment horizontal="center" vertical="center"/>
    </xf>
    <xf numFmtId="170" fontId="2" fillId="2" borderId="2" xfId="0" applyNumberFormat="1" applyFont="1" applyFill="1" applyBorder="1" applyAlignment="1">
      <alignment horizontal="center" vertical="center" wrapText="1"/>
    </xf>
    <xf numFmtId="170" fontId="7" fillId="0" borderId="0" xfId="0" applyNumberFormat="1" applyFont="1" applyAlignment="1">
      <alignment vertical="center"/>
    </xf>
    <xf numFmtId="170" fontId="0" fillId="0" borderId="0" xfId="0" applyNumberFormat="1"/>
    <xf numFmtId="170" fontId="15" fillId="0" borderId="0" xfId="0" applyNumberFormat="1" applyFont="1" applyAlignment="1">
      <alignment horizontal="center" vertical="center"/>
    </xf>
    <xf numFmtId="170" fontId="12" fillId="6" borderId="22" xfId="0" applyNumberFormat="1" applyFont="1" applyFill="1" applyBorder="1" applyAlignment="1">
      <alignment horizontal="center" vertical="center" wrapText="1"/>
    </xf>
    <xf numFmtId="170" fontId="20" fillId="10" borderId="39" xfId="0" applyNumberFormat="1" applyFont="1" applyFill="1" applyBorder="1" applyAlignment="1">
      <alignment vertical="center"/>
    </xf>
    <xf numFmtId="170" fontId="12" fillId="6" borderId="39" xfId="0" applyNumberFormat="1" applyFont="1" applyFill="1" applyBorder="1" applyAlignment="1">
      <alignment vertical="center"/>
    </xf>
    <xf numFmtId="170" fontId="13" fillId="3" borderId="37" xfId="5" applyNumberFormat="1" applyFont="1" applyFill="1" applyBorder="1" applyAlignment="1">
      <alignment horizontal="center" vertical="center"/>
    </xf>
    <xf numFmtId="170" fontId="9" fillId="8" borderId="39" xfId="0" applyNumberFormat="1" applyFont="1" applyFill="1" applyBorder="1" applyAlignment="1">
      <alignment vertical="center"/>
    </xf>
    <xf numFmtId="170" fontId="14" fillId="0" borderId="0" xfId="0" applyNumberFormat="1" applyFont="1" applyAlignment="1">
      <alignment horizontal="center" vertical="center"/>
    </xf>
    <xf numFmtId="170" fontId="13" fillId="3" borderId="1" xfId="5" applyNumberFormat="1" applyFont="1" applyFill="1" applyBorder="1" applyAlignment="1">
      <alignment horizontal="center" vertical="center"/>
    </xf>
    <xf numFmtId="170" fontId="14" fillId="0" borderId="1" xfId="0" applyNumberFormat="1" applyFont="1" applyBorder="1" applyAlignment="1">
      <alignment horizontal="center" vertical="center"/>
    </xf>
    <xf numFmtId="170" fontId="12" fillId="7" borderId="5" xfId="0" applyNumberFormat="1" applyFont="1" applyFill="1" applyBorder="1" applyAlignment="1">
      <alignment horizontal="right" vertical="center"/>
    </xf>
    <xf numFmtId="170" fontId="12" fillId="7" borderId="30" xfId="0" applyNumberFormat="1" applyFont="1" applyFill="1" applyBorder="1" applyAlignment="1">
      <alignment horizontal="right" vertical="center"/>
    </xf>
    <xf numFmtId="170" fontId="21" fillId="0" borderId="0" xfId="0" applyNumberFormat="1" applyFont="1" applyAlignment="1">
      <alignment horizontal="center" vertical="center"/>
    </xf>
    <xf numFmtId="170" fontId="0" fillId="3" borderId="0" xfId="0" applyNumberFormat="1" applyFill="1" applyAlignment="1">
      <alignment horizontal="center" vertical="center"/>
    </xf>
    <xf numFmtId="0" fontId="14" fillId="3" borderId="8" xfId="0" applyFont="1" applyFill="1" applyBorder="1" applyAlignment="1">
      <alignment vertical="center"/>
    </xf>
    <xf numFmtId="44" fontId="14" fillId="3" borderId="8" xfId="0" applyNumberFormat="1" applyFont="1" applyFill="1" applyBorder="1" applyAlignment="1">
      <alignment vertical="center"/>
    </xf>
    <xf numFmtId="9" fontId="14" fillId="3" borderId="8" xfId="8" applyFont="1" applyFill="1" applyBorder="1" applyAlignment="1">
      <alignment vertical="center"/>
    </xf>
    <xf numFmtId="9" fontId="14" fillId="3" borderId="0" xfId="8" applyFont="1" applyFill="1" applyAlignment="1">
      <alignment vertical="center"/>
    </xf>
    <xf numFmtId="0" fontId="14" fillId="0" borderId="1" xfId="0" applyFont="1" applyBorder="1" applyAlignment="1">
      <alignment horizontal="left" vertical="center" wrapText="1"/>
    </xf>
    <xf numFmtId="0" fontId="22" fillId="0" borderId="1" xfId="0" applyFont="1" applyBorder="1" applyAlignment="1">
      <alignment horizontal="left" vertical="center" wrapText="1"/>
    </xf>
    <xf numFmtId="0" fontId="13" fillId="12" borderId="7" xfId="0" applyFont="1" applyFill="1" applyBorder="1" applyAlignment="1">
      <alignment horizontal="center" vertical="center"/>
    </xf>
    <xf numFmtId="0" fontId="12" fillId="8" borderId="9" xfId="0" applyFont="1" applyFill="1" applyBorder="1" applyAlignment="1">
      <alignment horizontal="center" vertical="center"/>
    </xf>
    <xf numFmtId="49" fontId="11" fillId="0" borderId="9" xfId="0" applyNumberFormat="1" applyFont="1" applyBorder="1" applyAlignment="1">
      <alignment horizontal="center" vertical="center"/>
    </xf>
    <xf numFmtId="0" fontId="12" fillId="8" borderId="18" xfId="0" applyFont="1" applyFill="1" applyBorder="1" applyAlignment="1">
      <alignment horizontal="center" vertical="center"/>
    </xf>
    <xf numFmtId="0" fontId="12" fillId="8"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1" xfId="0" applyFont="1" applyFill="1" applyBorder="1" applyAlignment="1">
      <alignment horizontal="center" vertical="center"/>
    </xf>
    <xf numFmtId="0" fontId="20" fillId="8" borderId="8"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34" xfId="0" applyFont="1" applyFill="1" applyBorder="1" applyAlignment="1">
      <alignment horizontal="center" vertical="center"/>
    </xf>
    <xf numFmtId="0" fontId="12" fillId="7" borderId="14" xfId="0" applyFont="1" applyFill="1" applyBorder="1" applyAlignment="1">
      <alignment horizontal="right" vertical="center"/>
    </xf>
    <xf numFmtId="0" fontId="12" fillId="7" borderId="5" xfId="0" applyFont="1" applyFill="1" applyBorder="1" applyAlignment="1">
      <alignment horizontal="right" vertical="center"/>
    </xf>
    <xf numFmtId="0" fontId="12" fillId="7" borderId="6" xfId="0" applyFont="1" applyFill="1" applyBorder="1" applyAlignment="1">
      <alignment horizontal="right" vertical="center"/>
    </xf>
  </cellXfs>
  <cellStyles count="9">
    <cellStyle name="Currency" xfId="3" builtinId="4"/>
    <cellStyle name="Currency 2" xfId="2" xr:uid="{00000000-0005-0000-0000-000001000000}"/>
    <cellStyle name="Currency 3" xfId="7" xr:uid="{00000000-0005-0000-0000-000002000000}"/>
    <cellStyle name="Normal" xfId="0" builtinId="0"/>
    <cellStyle name="Normal 2 3" xfId="4" xr:uid="{00000000-0005-0000-0000-000004000000}"/>
    <cellStyle name="Note" xfId="5" builtinId="10"/>
    <cellStyle name="Percent" xfId="8" builtinId="5"/>
    <cellStyle name="Percent 2" xfId="6" xr:uid="{00000000-0005-0000-0000-000007000000}"/>
    <cellStyle name="Style 1" xfId="1" xr:uid="{00000000-0005-0000-0000-000008000000}"/>
  </cellStyles>
  <dxfs count="0"/>
  <tableStyles count="0" defaultTableStyle="TableStyleMedium9" defaultPivotStyle="PivotStyleLight16"/>
  <colors>
    <mruColors>
      <color rgb="FF4A4C4C"/>
      <color rgb="FF013554"/>
      <color rgb="FF00496A"/>
      <color rgb="FF001521"/>
      <color rgb="FF00A6A5"/>
      <color rgb="FF00C8C3"/>
      <color rgb="FF00A8A4"/>
      <color rgb="FF00DED9"/>
      <color rgb="FF00BCB8"/>
      <color rgb="FF00D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v>DIVISION COST COMPARISON</c:v>
          </c:tx>
          <c:spPr>
            <a:noFill/>
            <a:ln w="9525" cap="flat" cmpd="sng" algn="ctr">
              <a:solidFill>
                <a:schemeClr val="accent1"/>
              </a:solidFill>
              <a:miter lim="800000"/>
            </a:ln>
            <a:effectLst>
              <a:glow rad="63500">
                <a:schemeClr val="accent1">
                  <a:satMod val="175000"/>
                  <a:alpha val="25000"/>
                </a:schemeClr>
              </a:glow>
            </a:effectLst>
          </c:spPr>
          <c:invertIfNegative val="0"/>
          <c:cat>
            <c:strRef>
              <c:f>'General Summary'!$B$9:$B$10</c:f>
              <c:strCache>
                <c:ptCount val="2"/>
                <c:pt idx="0">
                  <c:v>General Requirements</c:v>
                </c:pt>
                <c:pt idx="1">
                  <c:v>Electrical</c:v>
                </c:pt>
              </c:strCache>
            </c:strRef>
          </c:cat>
          <c:val>
            <c:numRef>
              <c:f>'General Summary'!$C$9:$C$10</c:f>
              <c:numCache>
                <c:formatCode>_("$"* #,##0_);_("$"* \(#,##0\);_("$"* "-"??_);_(@_)</c:formatCode>
                <c:ptCount val="2"/>
                <c:pt idx="0">
                  <c:v>3121.4761511999955</c:v>
                </c:pt>
                <c:pt idx="1">
                  <c:v>47010.182999999932</c:v>
                </c:pt>
              </c:numCache>
            </c:numRef>
          </c:val>
          <c:extLst>
            <c:ext xmlns:c16="http://schemas.microsoft.com/office/drawing/2014/chart" uri="{C3380CC4-5D6E-409C-BE32-E72D297353CC}">
              <c16:uniqueId val="{00000004-A88A-43C0-9BDF-5ADCB332C7DA}"/>
            </c:ext>
          </c:extLst>
        </c:ser>
        <c:dLbls>
          <c:showLegendKey val="0"/>
          <c:showVal val="0"/>
          <c:showCatName val="0"/>
          <c:showSerName val="0"/>
          <c:showPercent val="0"/>
          <c:showBubbleSize val="0"/>
        </c:dLbls>
        <c:gapWidth val="315"/>
        <c:overlap val="-40"/>
        <c:axId val="352009304"/>
        <c:axId val="352007344"/>
      </c:barChart>
      <c:catAx>
        <c:axId val="35200930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52007344"/>
        <c:crosses val="autoZero"/>
        <c:auto val="1"/>
        <c:lblAlgn val="ctr"/>
        <c:lblOffset val="100"/>
        <c:noMultiLvlLbl val="0"/>
      </c:catAx>
      <c:valAx>
        <c:axId val="352007344"/>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52009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1333500</xdr:colOff>
      <xdr:row>7</xdr:row>
      <xdr:rowOff>0</xdr:rowOff>
    </xdr:from>
    <xdr:to>
      <xdr:col>12</xdr:col>
      <xdr:colOff>661147</xdr:colOff>
      <xdr:row>63</xdr:row>
      <xdr:rowOff>190500</xdr:rowOff>
    </xdr:to>
    <xdr:graphicFrame macro="">
      <xdr:nvGraphicFramePr>
        <xdr:cNvPr id="2" name="Chart 1">
          <a:extLst>
            <a:ext uri="{FF2B5EF4-FFF2-40B4-BE49-F238E27FC236}">
              <a16:creationId xmlns:a16="http://schemas.microsoft.com/office/drawing/2014/main" id="{B47D37AD-DFDF-5416-2814-CD180CDD60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225487</xdr:colOff>
      <xdr:row>1</xdr:row>
      <xdr:rowOff>96745</xdr:rowOff>
    </xdr:from>
    <xdr:to>
      <xdr:col>12</xdr:col>
      <xdr:colOff>386229</xdr:colOff>
      <xdr:row>6</xdr:row>
      <xdr:rowOff>137211</xdr:rowOff>
    </xdr:to>
    <xdr:pic>
      <xdr:nvPicPr>
        <xdr:cNvPr id="5" name="Picture 4">
          <a:extLst>
            <a:ext uri="{FF2B5EF4-FFF2-40B4-BE49-F238E27FC236}">
              <a16:creationId xmlns:a16="http://schemas.microsoft.com/office/drawing/2014/main" id="{71066ECE-734C-489A-AA02-1C490B6BE4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933330" y="358216"/>
          <a:ext cx="1530350" cy="116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1</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5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457200</xdr:colOff>
      <xdr:row>1</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5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0</xdr:colOff>
      <xdr:row>1</xdr:row>
      <xdr:rowOff>0</xdr:rowOff>
    </xdr:from>
    <xdr:ext cx="184731" cy="264560"/>
    <xdr:sp macro="" textlink="">
      <xdr:nvSpPr>
        <xdr:cNvPr id="5" name="TextBox 4">
          <a:extLst>
            <a:ext uri="{FF2B5EF4-FFF2-40B4-BE49-F238E27FC236}">
              <a16:creationId xmlns:a16="http://schemas.microsoft.com/office/drawing/2014/main" id="{77412386-664B-4E9A-89CC-75563F337391}"/>
            </a:ext>
          </a:extLst>
        </xdr:cNvPr>
        <xdr:cNvSpPr txBox="1"/>
      </xdr:nvSpPr>
      <xdr:spPr>
        <a:xfrm>
          <a:off x="1466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9</xdr:col>
      <xdr:colOff>664766</xdr:colOff>
      <xdr:row>2</xdr:row>
      <xdr:rowOff>39687</xdr:rowOff>
    </xdr:from>
    <xdr:to>
      <xdr:col>11</xdr:col>
      <xdr:colOff>818093</xdr:colOff>
      <xdr:row>8</xdr:row>
      <xdr:rowOff>9922</xdr:rowOff>
    </xdr:to>
    <xdr:pic>
      <xdr:nvPicPr>
        <xdr:cNvPr id="7" name="Picture 6">
          <a:extLst>
            <a:ext uri="{FF2B5EF4-FFF2-40B4-BE49-F238E27FC236}">
              <a16:creationId xmlns:a16="http://schemas.microsoft.com/office/drawing/2014/main" id="{5ECA8C8D-56C3-B263-0899-967390791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108907" y="297656"/>
          <a:ext cx="1959108" cy="119062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M79"/>
  <sheetViews>
    <sheetView view="pageBreakPreview" zoomScale="51" zoomScaleNormal="100" zoomScaleSheetLayoutView="100" workbookViewId="0">
      <selection activeCell="R8" sqref="R8"/>
    </sheetView>
  </sheetViews>
  <sheetFormatPr defaultColWidth="9" defaultRowHeight="14" x14ac:dyDescent="0.3"/>
  <cols>
    <col min="1" max="1" width="24.75" style="6" customWidth="1"/>
    <col min="2" max="2" width="44.25" style="6" customWidth="1"/>
    <col min="3" max="3" width="17.58203125" style="7" customWidth="1"/>
    <col min="4" max="4" width="17.58203125" style="7" hidden="1" customWidth="1"/>
    <col min="5" max="12" width="9" style="6"/>
    <col min="13" max="13" width="6.4140625" style="6" customWidth="1"/>
    <col min="14" max="16384" width="9" style="6"/>
  </cols>
  <sheetData>
    <row r="1" spans="1:13" ht="20.5" thickBot="1" x14ac:dyDescent="0.35">
      <c r="A1" s="159" t="s">
        <v>24</v>
      </c>
      <c r="B1" s="160"/>
      <c r="C1" s="160"/>
      <c r="D1" s="160"/>
      <c r="E1" s="160"/>
      <c r="F1" s="160"/>
      <c r="G1" s="160"/>
      <c r="H1" s="160"/>
      <c r="I1" s="160"/>
      <c r="J1" s="160"/>
      <c r="K1" s="160"/>
      <c r="L1" s="160"/>
      <c r="M1" s="161"/>
    </row>
    <row r="2" spans="1:13" ht="17.5" x14ac:dyDescent="0.3">
      <c r="A2" s="10" t="str">
        <f>'Takeoff Breakdown'!A3</f>
        <v>Prepared for:</v>
      </c>
      <c r="B2" s="20" t="str">
        <f>'Takeoff Breakdown'!B3</f>
        <v>2 WALL STREET</v>
      </c>
      <c r="C2" s="95"/>
      <c r="D2" s="6"/>
      <c r="M2" s="89"/>
    </row>
    <row r="3" spans="1:13" ht="17.5" x14ac:dyDescent="0.3">
      <c r="A3" s="10" t="str">
        <f>'Takeoff Breakdown'!A4</f>
        <v>Project ID:</v>
      </c>
      <c r="B3" s="20" t="str">
        <f>'Takeoff Breakdown'!B4</f>
        <v>NEW YORK, NY, 10005</v>
      </c>
      <c r="C3" s="95"/>
      <c r="D3" s="6"/>
      <c r="M3" s="89"/>
    </row>
    <row r="4" spans="1:13" ht="17.5" x14ac:dyDescent="0.3">
      <c r="A4" s="10" t="str">
        <f>'Takeoff Breakdown'!A5</f>
        <v>Scope:</v>
      </c>
      <c r="B4" s="20" t="str">
        <f>'Takeoff Breakdown'!B5</f>
        <v>Telecommunication</v>
      </c>
      <c r="C4" s="96"/>
      <c r="D4" s="6"/>
      <c r="M4" s="89"/>
    </row>
    <row r="5" spans="1:13" customFormat="1" ht="17.5" x14ac:dyDescent="0.3">
      <c r="A5" s="10" t="s">
        <v>11</v>
      </c>
      <c r="B5" s="113">
        <v>22</v>
      </c>
      <c r="C5" s="96"/>
      <c r="D5" s="6"/>
      <c r="E5" s="6"/>
      <c r="F5" s="6"/>
      <c r="G5" s="6"/>
      <c r="H5" s="6"/>
      <c r="I5" s="6"/>
      <c r="J5" s="6"/>
      <c r="K5" s="6"/>
      <c r="L5" s="6"/>
      <c r="M5" s="89"/>
    </row>
    <row r="6" spans="1:13" ht="17.5" x14ac:dyDescent="0.3">
      <c r="A6" s="10" t="s">
        <v>15</v>
      </c>
      <c r="B6" s="114">
        <f ca="1">'Takeoff Breakdown'!L9</f>
        <v>46095</v>
      </c>
      <c r="C6" s="97"/>
      <c r="D6" s="6"/>
      <c r="M6" s="89"/>
    </row>
    <row r="7" spans="1:13" ht="15.5" thickBot="1" x14ac:dyDescent="0.35">
      <c r="A7" s="12"/>
      <c r="B7" s="98"/>
      <c r="C7" s="97"/>
      <c r="D7" s="6"/>
      <c r="M7" s="89"/>
    </row>
    <row r="8" spans="1:13" ht="30.5" thickBot="1" x14ac:dyDescent="0.35">
      <c r="A8" s="86" t="s">
        <v>45</v>
      </c>
      <c r="B8" s="87" t="s">
        <v>0</v>
      </c>
      <c r="C8" s="88" t="s">
        <v>12</v>
      </c>
      <c r="D8" s="88" t="s">
        <v>36</v>
      </c>
      <c r="M8" s="89"/>
    </row>
    <row r="9" spans="1:13" ht="15.5" x14ac:dyDescent="0.35">
      <c r="A9" s="83" t="s">
        <v>46</v>
      </c>
      <c r="B9" s="84" t="s">
        <v>43</v>
      </c>
      <c r="C9" s="85">
        <f>'Takeoff Breakdown'!L20</f>
        <v>3121.4761511999955</v>
      </c>
      <c r="D9" s="116" t="e">
        <f>C9/#REF!</f>
        <v>#REF!</v>
      </c>
      <c r="M9" s="89"/>
    </row>
    <row r="10" spans="1:13" ht="15.5" x14ac:dyDescent="0.35">
      <c r="A10" s="13" t="s">
        <v>47</v>
      </c>
      <c r="B10" s="14" t="s">
        <v>28</v>
      </c>
      <c r="C10" s="15">
        <f>'Takeoff Breakdown'!L317</f>
        <v>47010.182999999932</v>
      </c>
      <c r="D10" s="116" t="e">
        <f>C10/#REF!</f>
        <v>#REF!</v>
      </c>
      <c r="M10" s="89"/>
    </row>
    <row r="11" spans="1:13" ht="15.5" x14ac:dyDescent="0.35">
      <c r="A11" s="13"/>
      <c r="B11" s="154" t="str">
        <f>'Takeoff Breakdown'!B23</f>
        <v>AUDIOVISUAL</v>
      </c>
      <c r="C11" s="15"/>
      <c r="D11" s="116"/>
      <c r="M11" s="89"/>
    </row>
    <row r="12" spans="1:13" ht="15.5" x14ac:dyDescent="0.35">
      <c r="A12" s="13"/>
      <c r="B12" s="14" t="str">
        <f>'Takeoff Breakdown'!B24</f>
        <v>BASEMENT</v>
      </c>
      <c r="C12" s="15">
        <f>'Takeoff Breakdown'!L25+'Takeoff Breakdown'!L26+'Takeoff Breakdown'!L27+'Takeoff Breakdown'!L28</f>
        <v>2933.7075</v>
      </c>
      <c r="D12" s="116" t="e">
        <f>C12/#REF!</f>
        <v>#REF!</v>
      </c>
      <c r="M12" s="89"/>
    </row>
    <row r="13" spans="1:13" ht="15.5" x14ac:dyDescent="0.35">
      <c r="A13" s="13"/>
      <c r="B13" s="14" t="str">
        <f>'Takeoff Breakdown'!B30</f>
        <v>1ST FLOOR</v>
      </c>
      <c r="C13" s="15">
        <f>'Takeoff Breakdown'!L31+'Takeoff Breakdown'!L32</f>
        <v>246.67499999999995</v>
      </c>
      <c r="D13" s="116" t="e">
        <f>C13/#REF!</f>
        <v>#REF!</v>
      </c>
      <c r="M13" s="89"/>
    </row>
    <row r="14" spans="1:13" ht="15.5" x14ac:dyDescent="0.35">
      <c r="A14" s="13"/>
      <c r="B14" s="14" t="str">
        <f>'Takeoff Breakdown'!B34</f>
        <v>2ND FLOOR</v>
      </c>
      <c r="C14" s="15">
        <f>'Takeoff Breakdown'!L35+'Takeoff Breakdown'!L36</f>
        <v>299.45999999999992</v>
      </c>
      <c r="D14" s="116" t="e">
        <f>C14/#REF!</f>
        <v>#REF!</v>
      </c>
      <c r="M14" s="89"/>
    </row>
    <row r="15" spans="1:13" ht="15.5" x14ac:dyDescent="0.35">
      <c r="A15" s="13"/>
      <c r="B15" s="14" t="str">
        <f>'Takeoff Breakdown'!B38</f>
        <v>8TH FLOOR</v>
      </c>
      <c r="C15" s="15">
        <f>'Takeoff Breakdown'!L39+'Takeoff Breakdown'!L40+'Takeoff Breakdown'!L41</f>
        <v>1133.8424999999997</v>
      </c>
      <c r="D15" s="116" t="e">
        <f>C15/#REF!</f>
        <v>#REF!</v>
      </c>
      <c r="M15" s="89"/>
    </row>
    <row r="16" spans="1:13" ht="15.5" x14ac:dyDescent="0.35">
      <c r="A16" s="13"/>
      <c r="B16" s="14" t="str">
        <f>'Takeoff Breakdown'!B43</f>
        <v>9TH FLOOR</v>
      </c>
      <c r="C16" s="15">
        <f>'Takeoff Breakdown'!L44+'Takeoff Breakdown'!L45+'Takeoff Breakdown'!L46+'Takeoff Breakdown'!L47</f>
        <v>1172.8274999999999</v>
      </c>
      <c r="D16" s="116" t="e">
        <f>C16/#REF!</f>
        <v>#REF!</v>
      </c>
      <c r="M16" s="89"/>
    </row>
    <row r="17" spans="1:13" ht="15.5" x14ac:dyDescent="0.35">
      <c r="A17" s="13"/>
      <c r="B17" s="154" t="str">
        <f>'Takeoff Breakdown'!B49</f>
        <v>TELECOMMUNICATIONS</v>
      </c>
      <c r="C17" s="15"/>
      <c r="D17" s="116"/>
      <c r="M17" s="89"/>
    </row>
    <row r="18" spans="1:13" ht="15.5" x14ac:dyDescent="0.35">
      <c r="A18" s="13"/>
      <c r="B18" s="14" t="str">
        <f>'Takeoff Breakdown'!B50</f>
        <v>BASEMENT C</v>
      </c>
      <c r="C18" s="15">
        <f>'Takeoff Breakdown'!L51+'Takeoff Breakdown'!L52+'Takeoff Breakdown'!L53+'Takeoff Breakdown'!L54</f>
        <v>994.11749999999984</v>
      </c>
      <c r="D18" s="116" t="e">
        <f>C18/#REF!</f>
        <v>#REF!</v>
      </c>
      <c r="M18" s="89"/>
    </row>
    <row r="19" spans="1:13" ht="15.5" x14ac:dyDescent="0.35">
      <c r="A19" s="13"/>
      <c r="B19" s="14" t="str">
        <f>'Takeoff Breakdown'!B56</f>
        <v>BASEMENT B</v>
      </c>
      <c r="C19" s="15">
        <f>'Takeoff Breakdown'!L57+'Takeoff Breakdown'!L58+'Takeoff Breakdown'!L59+'Takeoff Breakdown'!L60+'Takeoff Breakdown'!L61</f>
        <v>1003.7775</v>
      </c>
      <c r="D19" s="116" t="e">
        <f>C19/#REF!</f>
        <v>#REF!</v>
      </c>
      <c r="M19" s="89"/>
    </row>
    <row r="20" spans="1:13" ht="15.5" x14ac:dyDescent="0.35">
      <c r="A20" s="13"/>
      <c r="B20" s="14" t="str">
        <f>'Takeoff Breakdown'!B63</f>
        <v>BASEMENT A</v>
      </c>
      <c r="C20" s="15">
        <f>'Takeoff Breakdown'!L64+'Takeoff Breakdown'!L65+'Takeoff Breakdown'!L66+'Takeoff Breakdown'!L67+'Takeoff Breakdown'!L68+'Takeoff Breakdown'!L69+'Takeoff Breakdown'!L70</f>
        <v>7164.7070000000003</v>
      </c>
      <c r="D20" s="116" t="e">
        <f>C20/#REF!</f>
        <v>#REF!</v>
      </c>
      <c r="M20" s="89"/>
    </row>
    <row r="21" spans="1:13" ht="15.5" x14ac:dyDescent="0.35">
      <c r="A21" s="13"/>
      <c r="B21" s="14" t="str">
        <f>'Takeoff Breakdown'!B72</f>
        <v>1ST FLOOR</v>
      </c>
      <c r="C21" s="15">
        <f>'Takeoff Breakdown'!L73+'Takeoff Breakdown'!L74+'Takeoff Breakdown'!L75+'Takeoff Breakdown'!L76+'Takeoff Breakdown'!L77+'Takeoff Breakdown'!L78</f>
        <v>3790.3424999999997</v>
      </c>
      <c r="D21" s="116" t="e">
        <f>C21/#REF!</f>
        <v>#REF!</v>
      </c>
      <c r="M21" s="89"/>
    </row>
    <row r="22" spans="1:13" ht="15.5" x14ac:dyDescent="0.35">
      <c r="A22" s="13"/>
      <c r="B22" s="14" t="str">
        <f>'Takeoff Breakdown'!B80</f>
        <v>3TH FLOOR</v>
      </c>
      <c r="C22" s="15">
        <f>'Takeoff Breakdown'!L81+'Takeoff Breakdown'!L82</f>
        <v>87.457499999999996</v>
      </c>
      <c r="D22" s="116" t="e">
        <f>C22/#REF!</f>
        <v>#REF!</v>
      </c>
      <c r="M22" s="89"/>
    </row>
    <row r="23" spans="1:13" ht="15.5" x14ac:dyDescent="0.35">
      <c r="A23" s="13"/>
      <c r="B23" s="14" t="str">
        <f>'Takeoff Breakdown'!B84</f>
        <v>4TH FLOOR</v>
      </c>
      <c r="C23" s="15">
        <f>'Takeoff Breakdown'!L85+'Takeoff Breakdown'!L86</f>
        <v>85.56</v>
      </c>
      <c r="D23" s="116" t="e">
        <f>C23/#REF!</f>
        <v>#REF!</v>
      </c>
      <c r="M23" s="89"/>
    </row>
    <row r="24" spans="1:13" ht="15.5" x14ac:dyDescent="0.35">
      <c r="A24" s="13"/>
      <c r="B24" s="14" t="str">
        <f>'Takeoff Breakdown'!B88</f>
        <v>5TH FLOOR</v>
      </c>
      <c r="C24" s="15">
        <f>'Takeoff Breakdown'!L89+'Takeoff Breakdown'!L90</f>
        <v>87.457499999999996</v>
      </c>
      <c r="D24" s="116" t="e">
        <f>C24/#REF!</f>
        <v>#REF!</v>
      </c>
      <c r="M24" s="89"/>
    </row>
    <row r="25" spans="1:13" ht="15.5" x14ac:dyDescent="0.35">
      <c r="A25" s="13"/>
      <c r="B25" s="14" t="str">
        <f>'Takeoff Breakdown'!B92</f>
        <v>6TH FLOOR</v>
      </c>
      <c r="C25" s="15">
        <f>'Takeoff Breakdown'!L93+'Takeoff Breakdown'!L94+'Takeoff Breakdown'!L95</f>
        <v>343.10249999999996</v>
      </c>
      <c r="D25" s="116" t="e">
        <f>C25/#REF!</f>
        <v>#REF!</v>
      </c>
      <c r="M25" s="89"/>
    </row>
    <row r="26" spans="1:13" ht="15.5" x14ac:dyDescent="0.35">
      <c r="A26" s="13"/>
      <c r="B26" s="14" t="str">
        <f>'Takeoff Breakdown'!B97</f>
        <v>7TH FLOOR</v>
      </c>
      <c r="C26" s="15">
        <f>'Takeoff Breakdown'!L98+'Takeoff Breakdown'!L99</f>
        <v>87.457499999999996</v>
      </c>
      <c r="D26" s="116" t="e">
        <f>C26/#REF!</f>
        <v>#REF!</v>
      </c>
      <c r="M26" s="89"/>
    </row>
    <row r="27" spans="1:13" ht="15.5" x14ac:dyDescent="0.35">
      <c r="A27" s="13"/>
      <c r="B27" s="14" t="str">
        <f>'Takeoff Breakdown'!B101</f>
        <v>8TH FLOOR</v>
      </c>
      <c r="C27" s="15">
        <f>'Takeoff Breakdown'!L102+'Takeoff Breakdown'!L103+'Takeoff Breakdown'!L104+'Takeoff Breakdown'!L105+'Takeoff Breakdown'!L106</f>
        <v>1640.6474999999996</v>
      </c>
      <c r="D27" s="116" t="e">
        <f>C27/#REF!</f>
        <v>#REF!</v>
      </c>
      <c r="M27" s="89"/>
    </row>
    <row r="28" spans="1:13" ht="15.5" x14ac:dyDescent="0.35">
      <c r="A28" s="13"/>
      <c r="B28" s="14" t="str">
        <f>'Takeoff Breakdown'!B108</f>
        <v>9TH FLOOR</v>
      </c>
      <c r="C28" s="15">
        <f>'Takeoff Breakdown'!L109+'Takeoff Breakdown'!L110+'Takeoff Breakdown'!L111+'Takeoff Breakdown'!L112+'Takeoff Breakdown'!L113+'Takeoff Breakdown'!L114</f>
        <v>2445.3599999999997</v>
      </c>
      <c r="D28" s="116" t="e">
        <f>C28/#REF!</f>
        <v>#REF!</v>
      </c>
      <c r="M28" s="89"/>
    </row>
    <row r="29" spans="1:13" ht="15.5" x14ac:dyDescent="0.35">
      <c r="A29" s="13"/>
      <c r="B29" s="14" t="str">
        <f>'Takeoff Breakdown'!B116</f>
        <v>10TH FLOOR</v>
      </c>
      <c r="C29" s="15">
        <f>'Takeoff Breakdown'!L117+'Takeoff Breakdown'!L118+'Takeoff Breakdown'!L119+'Takeoff Breakdown'!L120+'Takeoff Breakdown'!L121</f>
        <v>1298.4074999999998</v>
      </c>
      <c r="D29" s="116" t="e">
        <f>C29/#REF!</f>
        <v>#REF!</v>
      </c>
      <c r="M29" s="89"/>
    </row>
    <row r="30" spans="1:13" ht="15.5" x14ac:dyDescent="0.35">
      <c r="A30" s="13"/>
      <c r="B30" s="14" t="str">
        <f>'Takeoff Breakdown'!B123</f>
        <v>11TH FLOOR</v>
      </c>
      <c r="C30" s="15">
        <f>'Takeoff Breakdown'!L124+'Takeoff Breakdown'!L125+'Takeoff Breakdown'!L126+'Takeoff Breakdown'!L127+'Takeoff Breakdown'!L128</f>
        <v>1298.4074999999998</v>
      </c>
      <c r="D30" s="116" t="e">
        <f>C30/#REF!</f>
        <v>#REF!</v>
      </c>
      <c r="M30" s="89"/>
    </row>
    <row r="31" spans="1:13" ht="15.5" x14ac:dyDescent="0.35">
      <c r="A31" s="13"/>
      <c r="B31" s="14" t="str">
        <f>'Takeoff Breakdown'!B130</f>
        <v>12TH FLOOR</v>
      </c>
      <c r="C31" s="15">
        <f>'Takeoff Breakdown'!L131+'Takeoff Breakdown'!L132+'Takeoff Breakdown'!L133+'Takeoff Breakdown'!L134+'Takeoff Breakdown'!L135</f>
        <v>1298.4074999999998</v>
      </c>
      <c r="D31" s="116" t="e">
        <f>C31/#REF!</f>
        <v>#REF!</v>
      </c>
      <c r="M31" s="89"/>
    </row>
    <row r="32" spans="1:13" ht="15.5" x14ac:dyDescent="0.35">
      <c r="A32" s="13"/>
      <c r="B32" s="14" t="str">
        <f>'Takeoff Breakdown'!B137</f>
        <v>13TH FLOOR</v>
      </c>
      <c r="C32" s="15">
        <f>'Takeoff Breakdown'!L138+'Takeoff Breakdown'!L139+'Takeoff Breakdown'!L140+'Takeoff Breakdown'!L141+'Takeoff Breakdown'!L142</f>
        <v>1298.4074999999998</v>
      </c>
      <c r="D32" s="116" t="e">
        <f>C32/#REF!</f>
        <v>#REF!</v>
      </c>
      <c r="M32" s="89"/>
    </row>
    <row r="33" spans="1:13" ht="15.5" x14ac:dyDescent="0.35">
      <c r="A33" s="13"/>
      <c r="B33" s="14" t="str">
        <f>'Takeoff Breakdown'!B144</f>
        <v>14TH FLOOR</v>
      </c>
      <c r="C33" s="15">
        <f>'Takeoff Breakdown'!L145+'Takeoff Breakdown'!L146+'Takeoff Breakdown'!L147+'Takeoff Breakdown'!L148+'Takeoff Breakdown'!L149</f>
        <v>1298.4074999999998</v>
      </c>
      <c r="D33" s="116" t="e">
        <f>C33/#REF!</f>
        <v>#REF!</v>
      </c>
      <c r="M33" s="89"/>
    </row>
    <row r="34" spans="1:13" ht="15.5" x14ac:dyDescent="0.35">
      <c r="A34" s="13"/>
      <c r="B34" s="14" t="str">
        <f>'Takeoff Breakdown'!B151</f>
        <v>15TH FLOOR</v>
      </c>
      <c r="C34" s="15">
        <f>'Takeoff Breakdown'!L152+'Takeoff Breakdown'!L153+'Takeoff Breakdown'!L154+'Takeoff Breakdown'!L155+'Takeoff Breakdown'!L156</f>
        <v>1298.4074999999998</v>
      </c>
      <c r="D34" s="116" t="e">
        <f>C34/#REF!</f>
        <v>#REF!</v>
      </c>
      <c r="M34" s="89"/>
    </row>
    <row r="35" spans="1:13" ht="15.5" x14ac:dyDescent="0.35">
      <c r="A35" s="13"/>
      <c r="B35" s="14" t="str">
        <f>'Takeoff Breakdown'!B158</f>
        <v>16TH FLOOR</v>
      </c>
      <c r="C35" s="15">
        <f>'Takeoff Breakdown'!L159+'Takeoff Breakdown'!L160+'Takeoff Breakdown'!L161+'Takeoff Breakdown'!L162+'Takeoff Breakdown'!L163</f>
        <v>1298.4074999999998</v>
      </c>
      <c r="D35" s="116" t="e">
        <f>C35/#REF!</f>
        <v>#REF!</v>
      </c>
      <c r="M35" s="89"/>
    </row>
    <row r="36" spans="1:13" ht="15.5" x14ac:dyDescent="0.35">
      <c r="A36" s="13"/>
      <c r="B36" s="14" t="str">
        <f>'Takeoff Breakdown'!B165</f>
        <v>17TH FLOOR</v>
      </c>
      <c r="C36" s="15">
        <f>'Takeoff Breakdown'!L166+'Takeoff Breakdown'!L167+'Takeoff Breakdown'!L168+'Takeoff Breakdown'!L169+'Takeoff Breakdown'!L170</f>
        <v>1298.4074999999998</v>
      </c>
      <c r="D36" s="116" t="e">
        <f>C36/#REF!</f>
        <v>#REF!</v>
      </c>
      <c r="M36" s="89"/>
    </row>
    <row r="37" spans="1:13" ht="15.5" x14ac:dyDescent="0.35">
      <c r="A37" s="13"/>
      <c r="B37" s="14" t="str">
        <f>'Takeoff Breakdown'!B172</f>
        <v>18TH FLOOR</v>
      </c>
      <c r="C37" s="15">
        <f>'Takeoff Breakdown'!L173+'Takeoff Breakdown'!L174+'Takeoff Breakdown'!L175+'Takeoff Breakdown'!L176</f>
        <v>1205.9475</v>
      </c>
      <c r="D37" s="116" t="e">
        <f>C37/#REF!</f>
        <v>#REF!</v>
      </c>
      <c r="M37" s="89"/>
    </row>
    <row r="38" spans="1:13" ht="15.5" x14ac:dyDescent="0.35">
      <c r="A38" s="13"/>
      <c r="B38" s="14" t="str">
        <f>'Takeoff Breakdown'!B178</f>
        <v>19TH FLOOR</v>
      </c>
      <c r="C38" s="15">
        <f>'Takeoff Breakdown'!L179+'Takeoff Breakdown'!L180+'Takeoff Breakdown'!L181+'Takeoff Breakdown'!L182</f>
        <v>905.75150000000008</v>
      </c>
      <c r="D38" s="116" t="e">
        <f>C38/#REF!</f>
        <v>#REF!</v>
      </c>
      <c r="M38" s="89"/>
    </row>
    <row r="39" spans="1:13" ht="15.5" x14ac:dyDescent="0.35">
      <c r="A39" s="13"/>
      <c r="B39" s="14" t="str">
        <f>'Takeoff Breakdown'!B184</f>
        <v>20TH FLOOR</v>
      </c>
      <c r="C39" s="15">
        <f>'Takeoff Breakdown'!L185+'Takeoff Breakdown'!L186+'Takeoff Breakdown'!L187+'Takeoff Breakdown'!L188</f>
        <v>790.85500000000002</v>
      </c>
      <c r="D39" s="116" t="e">
        <f>C39/#REF!</f>
        <v>#REF!</v>
      </c>
      <c r="M39" s="89"/>
    </row>
    <row r="40" spans="1:13" ht="15.5" x14ac:dyDescent="0.35">
      <c r="A40" s="13"/>
      <c r="B40" s="14" t="str">
        <f>'Takeoff Breakdown'!B190</f>
        <v>21TH FLOOR</v>
      </c>
      <c r="C40" s="15">
        <f>'Takeoff Breakdown'!L191+'Takeoff Breakdown'!L192+'Takeoff Breakdown'!L193+'Takeoff Breakdown'!L194+'Takeoff Breakdown'!L195</f>
        <v>881.96949999999993</v>
      </c>
      <c r="D40" s="116" t="e">
        <f>C40/#REF!</f>
        <v>#REF!</v>
      </c>
      <c r="M40" s="89"/>
    </row>
    <row r="41" spans="1:13" ht="15.5" x14ac:dyDescent="0.35">
      <c r="A41" s="13"/>
      <c r="B41" s="14" t="str">
        <f>'Takeoff Breakdown'!B197</f>
        <v>22TH FLOOR</v>
      </c>
      <c r="C41" s="15">
        <f>'Takeoff Breakdown'!L198+'Takeoff Breakdown'!L199</f>
        <v>114.88499999999999</v>
      </c>
      <c r="D41" s="116" t="e">
        <f>C41/#REF!</f>
        <v>#REF!</v>
      </c>
      <c r="M41" s="89"/>
    </row>
    <row r="42" spans="1:13" ht="15.5" x14ac:dyDescent="0.35">
      <c r="A42" s="13"/>
      <c r="B42" s="14" t="str">
        <f>'Takeoff Breakdown'!B201</f>
        <v>23TH FLOOR</v>
      </c>
      <c r="C42" s="15">
        <f>'Takeoff Breakdown'!L202+'Takeoff Breakdown'!L203</f>
        <v>162.84</v>
      </c>
      <c r="D42" s="116" t="e">
        <f>C42/#REF!</f>
        <v>#REF!</v>
      </c>
      <c r="M42" s="89"/>
    </row>
    <row r="43" spans="1:13" ht="15.5" x14ac:dyDescent="0.35">
      <c r="A43" s="13"/>
      <c r="B43" s="154" t="str">
        <f>'Takeoff Breakdown'!B205</f>
        <v>SECURITY</v>
      </c>
      <c r="C43" s="15"/>
      <c r="D43" s="116"/>
      <c r="M43" s="89"/>
    </row>
    <row r="44" spans="1:13" ht="15.5" x14ac:dyDescent="0.35">
      <c r="A44" s="13"/>
      <c r="B44" s="14" t="str">
        <f>'Takeoff Breakdown'!B206</f>
        <v>BASEMENT C</v>
      </c>
      <c r="C44" s="15">
        <f>'Takeoff Breakdown'!L207+'Takeoff Breakdown'!L208</f>
        <v>908.55749999999989</v>
      </c>
      <c r="D44" s="116" t="e">
        <f>C44/#REF!</f>
        <v>#REF!</v>
      </c>
      <c r="M44" s="89"/>
    </row>
    <row r="45" spans="1:13" ht="15.5" x14ac:dyDescent="0.35">
      <c r="A45" s="13"/>
      <c r="B45" s="14" t="str">
        <f>'Takeoff Breakdown'!B210</f>
        <v>BASEMENT B</v>
      </c>
      <c r="C45" s="15">
        <f>'Takeoff Breakdown'!L211+'Takeoff Breakdown'!L212</f>
        <v>217.52249999999998</v>
      </c>
      <c r="D45" s="116" t="e">
        <f>C45/#REF!</f>
        <v>#REF!</v>
      </c>
      <c r="M45" s="89"/>
    </row>
    <row r="46" spans="1:13" ht="15.5" x14ac:dyDescent="0.35">
      <c r="A46" s="13"/>
      <c r="B46" s="14" t="str">
        <f>'Takeoff Breakdown'!B214</f>
        <v>BASEMENT A</v>
      </c>
      <c r="C46" s="15">
        <f>'Takeoff Breakdown'!L215+'Takeoff Breakdown'!L216+'Takeoff Breakdown'!L217</f>
        <v>1535.7674999999999</v>
      </c>
      <c r="D46" s="116" t="e">
        <f>C46/#REF!</f>
        <v>#REF!</v>
      </c>
      <c r="M46" s="89"/>
    </row>
    <row r="47" spans="1:13" ht="15.5" x14ac:dyDescent="0.35">
      <c r="A47" s="13"/>
      <c r="B47" s="14" t="str">
        <f>'Takeoff Breakdown'!B219</f>
        <v>1ST FLOOR</v>
      </c>
      <c r="C47" s="15">
        <f>'Takeoff Breakdown'!L220+'Takeoff Breakdown'!L221+'Takeoff Breakdown'!L222</f>
        <v>2905.9349999999999</v>
      </c>
      <c r="D47" s="116" t="e">
        <f>C47/#REF!</f>
        <v>#REF!</v>
      </c>
      <c r="M47" s="89"/>
    </row>
    <row r="48" spans="1:13" ht="15.5" x14ac:dyDescent="0.35">
      <c r="A48" s="13"/>
      <c r="B48" s="14" t="str">
        <f>'Takeoff Breakdown'!B224</f>
        <v>2ND FLOOR</v>
      </c>
      <c r="C48" s="15">
        <f>'Takeoff Breakdown'!L225+'Takeoff Breakdown'!L226</f>
        <v>87.457499999999996</v>
      </c>
      <c r="D48" s="116" t="e">
        <f>C48/#REF!</f>
        <v>#REF!</v>
      </c>
      <c r="M48" s="89"/>
    </row>
    <row r="49" spans="1:13" ht="15.5" x14ac:dyDescent="0.35">
      <c r="A49" s="13"/>
      <c r="B49" s="14" t="str">
        <f>'Takeoff Breakdown'!B228</f>
        <v>3RD FLOOR</v>
      </c>
      <c r="C49" s="15">
        <f>'Takeoff Breakdown'!L229+'Takeoff Breakdown'!L230</f>
        <v>78.487499999999983</v>
      </c>
      <c r="D49" s="116" t="e">
        <f>C49/#REF!</f>
        <v>#REF!</v>
      </c>
      <c r="M49" s="89"/>
    </row>
    <row r="50" spans="1:13" ht="15.5" x14ac:dyDescent="0.35">
      <c r="A50" s="13"/>
      <c r="B50" s="14" t="str">
        <f>'Takeoff Breakdown'!B232</f>
        <v>4RD FLOOR</v>
      </c>
      <c r="C50" s="15">
        <f>'Takeoff Breakdown'!L233+'Takeoff Breakdown'!L234</f>
        <v>116.7825</v>
      </c>
      <c r="D50" s="116" t="e">
        <f>C50/#REF!</f>
        <v>#REF!</v>
      </c>
      <c r="M50" s="89"/>
    </row>
    <row r="51" spans="1:13" ht="15.5" x14ac:dyDescent="0.35">
      <c r="A51" s="13"/>
      <c r="B51" s="14" t="str">
        <f>'Takeoff Breakdown'!B236</f>
        <v>5TH FLOOR</v>
      </c>
      <c r="C51" s="15">
        <f>'Takeoff Breakdown'!L237+'Takeoff Breakdown'!L238</f>
        <v>114.88499999999999</v>
      </c>
      <c r="D51" s="116" t="e">
        <f>C51/#REF!</f>
        <v>#REF!</v>
      </c>
      <c r="M51" s="89"/>
    </row>
    <row r="52" spans="1:13" ht="15.5" x14ac:dyDescent="0.35">
      <c r="A52" s="13"/>
      <c r="B52" s="14" t="str">
        <f>'Takeoff Breakdown'!B240</f>
        <v>6TH FLOOR</v>
      </c>
      <c r="C52" s="15">
        <f>'Takeoff Breakdown'!L28+'Takeoff Breakdown'!L29</f>
        <v>491.625</v>
      </c>
      <c r="D52" s="116" t="e">
        <f>C52/#REF!</f>
        <v>#REF!</v>
      </c>
      <c r="M52" s="89"/>
    </row>
    <row r="53" spans="1:13" ht="15.5" x14ac:dyDescent="0.35">
      <c r="A53" s="13"/>
      <c r="B53" s="14" t="str">
        <f>'Takeoff Breakdown'!B244</f>
        <v>7TH FLOOR</v>
      </c>
      <c r="C53" s="15">
        <f>'Takeoff Breakdown'!L245+'Takeoff Breakdown'!L246</f>
        <v>114.88499999999999</v>
      </c>
      <c r="D53" s="116" t="e">
        <f>C53/#REF!</f>
        <v>#REF!</v>
      </c>
      <c r="M53" s="89"/>
    </row>
    <row r="54" spans="1:13" ht="15.5" x14ac:dyDescent="0.35">
      <c r="A54" s="13"/>
      <c r="B54" s="14" t="str">
        <f>'Takeoff Breakdown'!B248</f>
        <v>8TH FLOOR</v>
      </c>
      <c r="C54" s="15">
        <f>'Takeoff Breakdown'!L249+'Takeoff Breakdown'!L250</f>
        <v>1277.0174999999999</v>
      </c>
      <c r="D54" s="116" t="e">
        <f>C54/#REF!</f>
        <v>#REF!</v>
      </c>
      <c r="M54" s="89"/>
    </row>
    <row r="55" spans="1:13" ht="15.5" x14ac:dyDescent="0.35">
      <c r="A55" s="13"/>
      <c r="B55" s="14" t="str">
        <f>'Takeoff Breakdown'!B252</f>
        <v>9TH FLOOR</v>
      </c>
      <c r="C55" s="15">
        <f>'Takeoff Breakdown'!L253+'Takeoff Breakdown'!L254+'Takeoff Breakdown'!L255</f>
        <v>1038.105</v>
      </c>
      <c r="D55" s="116" t="e">
        <f>C55/#REF!</f>
        <v>#REF!</v>
      </c>
      <c r="M55" s="89"/>
    </row>
    <row r="56" spans="1:13" ht="15.5" x14ac:dyDescent="0.35">
      <c r="A56" s="13"/>
      <c r="B56" s="14" t="str">
        <f>'Takeoff Breakdown'!B257</f>
        <v>22ND FLOOR</v>
      </c>
      <c r="C56" s="15">
        <f>'Takeoff Breakdown'!L258+'Takeoff Breakdown'!L259+'Takeoff Breakdown'!L260</f>
        <v>197.16749999999999</v>
      </c>
      <c r="D56" s="116" t="e">
        <f>C56/#REF!</f>
        <v>#REF!</v>
      </c>
      <c r="M56" s="89"/>
    </row>
    <row r="57" spans="1:13" ht="16" thickBot="1" x14ac:dyDescent="0.4">
      <c r="A57" s="13"/>
      <c r="B57" s="14" t="str">
        <f>'Takeoff Breakdown'!B262</f>
        <v>24TH FLOOR</v>
      </c>
      <c r="C57" s="15">
        <f>'Takeoff Breakdown'!L263+'Takeoff Breakdown'!L264</f>
        <v>188.19749999999999</v>
      </c>
      <c r="D57" s="116" t="e">
        <f>C57/#REF!</f>
        <v>#REF!</v>
      </c>
      <c r="M57" s="89"/>
    </row>
    <row r="58" spans="1:13" ht="15.5" thickBot="1" x14ac:dyDescent="0.35">
      <c r="A58" s="155" t="s">
        <v>13</v>
      </c>
      <c r="B58" s="155"/>
      <c r="C58" s="16">
        <f>SUM(C9:C10)</f>
        <v>50131.659151199929</v>
      </c>
      <c r="D58" s="16" t="e">
        <f>SUM(D9:D10)</f>
        <v>#REF!</v>
      </c>
      <c r="F58" s="99"/>
      <c r="M58" s="89"/>
    </row>
    <row r="59" spans="1:13" ht="15.5" thickBot="1" x14ac:dyDescent="0.35">
      <c r="A59" s="156"/>
      <c r="B59" s="156"/>
      <c r="C59" s="156"/>
      <c r="D59" s="156"/>
      <c r="M59" s="89"/>
    </row>
    <row r="60" spans="1:13" ht="15.5" x14ac:dyDescent="0.3">
      <c r="A60" s="117" t="s">
        <v>16</v>
      </c>
      <c r="B60" s="100">
        <f>+'Takeoff Breakdown'!K319</f>
        <v>0.2</v>
      </c>
      <c r="C60" s="17">
        <f>C58*B60</f>
        <v>10026.331830239986</v>
      </c>
      <c r="D60" s="18" t="e">
        <f>D58*B60</f>
        <v>#REF!</v>
      </c>
      <c r="E60" s="99"/>
      <c r="F60" s="99"/>
      <c r="M60" s="89"/>
    </row>
    <row r="61" spans="1:13" ht="15.5" x14ac:dyDescent="0.3">
      <c r="A61" s="117" t="s">
        <v>3</v>
      </c>
      <c r="B61" s="100">
        <f>+'Takeoff Breakdown'!K320</f>
        <v>0</v>
      </c>
      <c r="C61" s="17">
        <f>C58*B61</f>
        <v>0</v>
      </c>
      <c r="D61" s="17" t="e">
        <f>D58*B61</f>
        <v>#REF!</v>
      </c>
      <c r="M61" s="89"/>
    </row>
    <row r="62" spans="1:13" ht="15.5" x14ac:dyDescent="0.3">
      <c r="A62" s="117" t="s">
        <v>14</v>
      </c>
      <c r="B62" s="100">
        <f>+'Takeoff Breakdown'!K321</f>
        <v>0</v>
      </c>
      <c r="C62" s="17">
        <f>C58*B62</f>
        <v>0</v>
      </c>
      <c r="D62" s="17" t="e">
        <f>D58*B62</f>
        <v>#REF!</v>
      </c>
      <c r="M62" s="89"/>
    </row>
    <row r="63" spans="1:13" ht="16" thickBot="1" x14ac:dyDescent="0.35">
      <c r="A63" s="117" t="s">
        <v>23</v>
      </c>
      <c r="B63" s="100">
        <f>'Takeoff Breakdown'!K322</f>
        <v>8.2589999999999997E-2</v>
      </c>
      <c r="C63" s="17">
        <f>C58*B63</f>
        <v>4140.373729297602</v>
      </c>
      <c r="D63" s="17" t="e">
        <f>D58*B63</f>
        <v>#REF!</v>
      </c>
      <c r="M63" s="89"/>
    </row>
    <row r="64" spans="1:13" ht="15.5" thickBot="1" x14ac:dyDescent="0.35">
      <c r="A64" s="157" t="s">
        <v>10</v>
      </c>
      <c r="B64" s="158"/>
      <c r="C64" s="16">
        <f>SUM(C58,C60:C63)</f>
        <v>64298.364710737515</v>
      </c>
      <c r="D64" s="16" t="e">
        <f>SUM(D58,D60:D63)</f>
        <v>#REF!</v>
      </c>
      <c r="E64" s="90"/>
      <c r="F64" s="91"/>
      <c r="G64" s="91"/>
      <c r="H64" s="91"/>
      <c r="I64" s="91"/>
      <c r="J64" s="91"/>
      <c r="K64" s="91"/>
      <c r="L64" s="91"/>
      <c r="M64" s="92"/>
    </row>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sheetData>
  <mergeCells count="4">
    <mergeCell ref="A58:B58"/>
    <mergeCell ref="A59:D59"/>
    <mergeCell ref="A64:B64"/>
    <mergeCell ref="A1:M1"/>
  </mergeCells>
  <pageMargins left="0.7" right="0.7" top="0.75" bottom="0.75" header="0.3" footer="0.3"/>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BT326"/>
  <sheetViews>
    <sheetView showGridLines="0" tabSelected="1" topLeftCell="A2" zoomScale="64" zoomScaleNormal="64" zoomScaleSheetLayoutView="115" workbookViewId="0">
      <selection activeCell="M10" sqref="M10"/>
    </sheetView>
  </sheetViews>
  <sheetFormatPr defaultColWidth="9" defaultRowHeight="15.5" x14ac:dyDescent="0.3"/>
  <cols>
    <col min="1" max="1" width="16" style="4" customWidth="1"/>
    <col min="2" max="2" width="76.83203125" style="4" customWidth="1"/>
    <col min="3" max="3" width="10.58203125" style="4" customWidth="1"/>
    <col min="4" max="4" width="12.25" style="5" customWidth="1"/>
    <col min="5" max="5" width="11.1640625" style="5" customWidth="1"/>
    <col min="6" max="6" width="14.83203125" style="5" customWidth="1"/>
    <col min="7" max="7" width="12.1640625" style="5" customWidth="1"/>
    <col min="8" max="8" width="10" style="147" customWidth="1"/>
    <col min="9" max="9" width="12.58203125" style="4" customWidth="1"/>
    <col min="10" max="10" width="11.58203125" style="4" customWidth="1"/>
    <col min="11" max="11" width="12.1640625" style="8" customWidth="1"/>
    <col min="12" max="12" width="12.25" style="8" customWidth="1"/>
    <col min="13" max="13" width="11.25" style="122" bestFit="1" customWidth="1"/>
    <col min="14" max="14" width="19" style="122" customWidth="1"/>
    <col min="15" max="15" width="11.25" style="122" customWidth="1"/>
    <col min="16" max="16" width="21.58203125" style="122" customWidth="1"/>
    <col min="17" max="17" width="14.75" style="122" bestFit="1" customWidth="1"/>
    <col min="18" max="18" width="16.4140625" style="122" bestFit="1" customWidth="1"/>
    <col min="19" max="19" width="11.25" style="122" customWidth="1"/>
    <col min="20" max="16384" width="9" style="4"/>
  </cols>
  <sheetData>
    <row r="1" spans="1:72" s="1" customFormat="1" ht="15" hidden="1" customHeight="1" thickTop="1" x14ac:dyDescent="0.3">
      <c r="A1" s="2"/>
      <c r="B1" s="3"/>
      <c r="C1" s="3"/>
      <c r="D1" s="3"/>
      <c r="E1" s="3"/>
      <c r="F1" s="3"/>
      <c r="G1" s="3"/>
      <c r="H1" s="132"/>
      <c r="I1" s="3"/>
      <c r="J1" s="3"/>
      <c r="K1" s="3"/>
      <c r="L1" s="3"/>
      <c r="M1" s="123"/>
      <c r="N1" s="123"/>
      <c r="O1" s="123"/>
      <c r="P1" s="123"/>
      <c r="Q1" s="123"/>
      <c r="R1" s="123"/>
      <c r="S1" s="123"/>
    </row>
    <row r="2" spans="1:72" ht="20.5" thickBot="1" x14ac:dyDescent="0.35">
      <c r="A2" s="159" t="s">
        <v>25</v>
      </c>
      <c r="B2" s="160"/>
      <c r="C2" s="160"/>
      <c r="D2" s="160"/>
      <c r="E2" s="160"/>
      <c r="F2" s="160"/>
      <c r="G2" s="160"/>
      <c r="H2" s="160"/>
      <c r="I2" s="160"/>
      <c r="J2" s="160"/>
      <c r="K2" s="160"/>
      <c r="L2" s="161"/>
    </row>
    <row r="3" spans="1:72" ht="18" x14ac:dyDescent="0.3">
      <c r="A3" s="19" t="s">
        <v>22</v>
      </c>
      <c r="B3" s="130" t="s">
        <v>86</v>
      </c>
      <c r="C3" s="20"/>
      <c r="D3" s="21"/>
      <c r="E3" s="21"/>
      <c r="F3" s="20"/>
      <c r="G3" s="20"/>
      <c r="H3" s="133"/>
      <c r="I3" s="20"/>
      <c r="J3" s="20"/>
      <c r="K3" s="11"/>
      <c r="L3" s="22"/>
    </row>
    <row r="4" spans="1:72" ht="18" customHeight="1" x14ac:dyDescent="0.3">
      <c r="A4" s="19" t="s">
        <v>31</v>
      </c>
      <c r="B4" s="130" t="s">
        <v>87</v>
      </c>
      <c r="C4" s="23"/>
      <c r="D4" s="24"/>
      <c r="E4" s="24"/>
      <c r="F4" s="24"/>
      <c r="G4" s="24"/>
      <c r="H4" s="134"/>
      <c r="I4" s="20"/>
      <c r="J4" s="20"/>
      <c r="K4" s="11"/>
      <c r="L4" s="22"/>
    </row>
    <row r="5" spans="1:72" ht="18" customHeight="1" x14ac:dyDescent="0.3">
      <c r="A5" s="25" t="s">
        <v>18</v>
      </c>
      <c r="B5" s="130" t="s">
        <v>166</v>
      </c>
      <c r="C5" s="26"/>
      <c r="D5" s="26"/>
      <c r="E5" s="24"/>
      <c r="F5" s="24"/>
      <c r="G5" s="24"/>
      <c r="H5" s="135"/>
      <c r="I5" s="102"/>
      <c r="J5" s="102"/>
      <c r="K5" s="103"/>
      <c r="L5" s="27"/>
    </row>
    <row r="6" spans="1:72" ht="18" customHeight="1" x14ac:dyDescent="0.3">
      <c r="A6" s="25"/>
      <c r="B6" s="101"/>
      <c r="C6" s="26"/>
      <c r="D6" s="26"/>
      <c r="E6" s="24"/>
      <c r="F6" s="24"/>
      <c r="G6" s="24"/>
      <c r="H6" s="135"/>
      <c r="I6" s="102"/>
      <c r="J6" s="102"/>
      <c r="K6" s="103"/>
      <c r="L6" s="27"/>
    </row>
    <row r="7" spans="1:72" ht="18" customHeight="1" x14ac:dyDescent="0.3">
      <c r="A7" s="25"/>
      <c r="B7" s="101"/>
      <c r="C7" s="26"/>
      <c r="D7" s="26"/>
      <c r="E7" s="24"/>
      <c r="F7" s="24"/>
      <c r="G7" s="24" t="s">
        <v>88</v>
      </c>
      <c r="H7" s="131">
        <v>115</v>
      </c>
      <c r="I7" s="102"/>
      <c r="J7" s="102"/>
      <c r="K7" s="103"/>
      <c r="L7" s="27"/>
    </row>
    <row r="8" spans="1:72" ht="6.75" customHeight="1" x14ac:dyDescent="0.3">
      <c r="A8" s="25"/>
      <c r="B8" s="26"/>
      <c r="C8" s="26"/>
      <c r="D8" s="26"/>
      <c r="E8" s="24"/>
      <c r="F8" s="24"/>
      <c r="G8" s="24"/>
      <c r="H8" s="135"/>
      <c r="I8" s="102"/>
      <c r="J8" s="102"/>
      <c r="K8" s="103"/>
      <c r="L8" s="27"/>
    </row>
    <row r="9" spans="1:72" ht="18.5" thickBot="1" x14ac:dyDescent="0.35">
      <c r="A9" s="28"/>
      <c r="B9" s="29"/>
      <c r="C9" s="23"/>
      <c r="D9" s="24"/>
      <c r="E9" s="24"/>
      <c r="F9" s="24"/>
      <c r="G9" s="24"/>
      <c r="H9" s="135"/>
      <c r="I9" s="20"/>
      <c r="J9" s="20"/>
      <c r="K9" s="11" t="s">
        <v>15</v>
      </c>
      <c r="L9" s="22">
        <f ca="1">TODAY()</f>
        <v>46095</v>
      </c>
    </row>
    <row r="10" spans="1:72" s="1" customFormat="1" ht="59.5" customHeight="1" thickTop="1" x14ac:dyDescent="0.3">
      <c r="A10" s="110" t="s">
        <v>6</v>
      </c>
      <c r="B10" s="111" t="s">
        <v>0</v>
      </c>
      <c r="C10" s="111" t="s">
        <v>2</v>
      </c>
      <c r="D10" s="111" t="s">
        <v>1</v>
      </c>
      <c r="E10" s="111" t="s">
        <v>19</v>
      </c>
      <c r="F10" s="111" t="s">
        <v>20</v>
      </c>
      <c r="G10" s="111" t="s">
        <v>34</v>
      </c>
      <c r="H10" s="136" t="s">
        <v>35</v>
      </c>
      <c r="I10" s="111" t="s">
        <v>26</v>
      </c>
      <c r="J10" s="111" t="s">
        <v>27</v>
      </c>
      <c r="K10" s="111" t="s">
        <v>5</v>
      </c>
      <c r="L10" s="112" t="s">
        <v>8</v>
      </c>
      <c r="M10" s="148"/>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row>
    <row r="11" spans="1:72" s="128" customFormat="1" ht="17.5" x14ac:dyDescent="0.3">
      <c r="A11" s="127"/>
      <c r="B11" s="124"/>
      <c r="C11" s="129" t="s">
        <v>48</v>
      </c>
      <c r="D11" s="129"/>
      <c r="E11" s="129"/>
      <c r="F11" s="129"/>
      <c r="G11" s="129"/>
      <c r="H11" s="137"/>
      <c r="I11" s="129"/>
      <c r="J11" s="129"/>
      <c r="K11" s="125"/>
      <c r="L11" s="126"/>
      <c r="M11" s="148"/>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row>
    <row r="12" spans="1:72" s="9" customFormat="1" ht="18" customHeight="1" x14ac:dyDescent="0.3">
      <c r="A12" s="48"/>
      <c r="B12" s="49"/>
      <c r="C12" s="50" t="s">
        <v>17</v>
      </c>
      <c r="D12" s="51"/>
      <c r="E12" s="51"/>
      <c r="F12" s="51"/>
      <c r="G12" s="51"/>
      <c r="H12" s="138"/>
      <c r="I12" s="51"/>
      <c r="J12" s="51"/>
      <c r="K12" s="52"/>
      <c r="L12" s="53"/>
      <c r="M12" s="149">
        <f>SUM(L24:L315)</f>
        <v>47010.182999999932</v>
      </c>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row>
    <row r="13" spans="1:72" x14ac:dyDescent="0.3">
      <c r="A13" s="30">
        <f>IF(E13&lt;&gt;"",1+MAX($A$2:A12),"")</f>
        <v>1</v>
      </c>
      <c r="B13" s="31" t="s">
        <v>37</v>
      </c>
      <c r="C13" s="32" t="s">
        <v>4</v>
      </c>
      <c r="D13" s="32">
        <v>1</v>
      </c>
      <c r="E13" s="33">
        <v>0</v>
      </c>
      <c r="F13" s="34">
        <f t="shared" ref="F13:F19" si="0">(E13*D13)+D13</f>
        <v>1</v>
      </c>
      <c r="G13" s="35">
        <f>$M$12*M13/H13</f>
        <v>1.839528899999997</v>
      </c>
      <c r="H13" s="139">
        <f>$H$7</f>
        <v>115</v>
      </c>
      <c r="I13" s="60">
        <f t="shared" ref="I13:I19" si="1">G13*H13</f>
        <v>211.54582349999967</v>
      </c>
      <c r="J13" s="36">
        <v>0</v>
      </c>
      <c r="K13" s="42">
        <f t="shared" ref="K13:K19" si="2">+J13+I13</f>
        <v>211.54582349999967</v>
      </c>
      <c r="L13" s="43">
        <f t="shared" ref="L13:L19" si="3">F13*K13</f>
        <v>211.54582349999967</v>
      </c>
      <c r="M13" s="150">
        <v>4.4999999999999997E-3</v>
      </c>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row>
    <row r="14" spans="1:72" x14ac:dyDescent="0.3">
      <c r="A14" s="30">
        <f>IF(E14&lt;&gt;"",1+MAX($A$2:A13),"")</f>
        <v>2</v>
      </c>
      <c r="B14" s="93" t="s">
        <v>38</v>
      </c>
      <c r="C14" s="32" t="s">
        <v>4</v>
      </c>
      <c r="D14" s="38">
        <v>1</v>
      </c>
      <c r="E14" s="39">
        <v>0</v>
      </c>
      <c r="F14" s="40">
        <f t="shared" si="0"/>
        <v>1</v>
      </c>
      <c r="G14" s="35">
        <f t="shared" ref="G14:G19" si="4">$M$12*M14/H14</f>
        <v>10.219604999999985</v>
      </c>
      <c r="H14" s="139">
        <f t="shared" ref="H14:H19" si="5">$H$7</f>
        <v>115</v>
      </c>
      <c r="I14" s="60">
        <f t="shared" si="1"/>
        <v>1175.2545749999983</v>
      </c>
      <c r="J14" s="41">
        <v>0</v>
      </c>
      <c r="K14" s="42">
        <f t="shared" si="2"/>
        <v>1175.2545749999983</v>
      </c>
      <c r="L14" s="43">
        <f t="shared" si="3"/>
        <v>1175.2545749999983</v>
      </c>
      <c r="M14" s="150">
        <v>2.5000000000000001E-2</v>
      </c>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row>
    <row r="15" spans="1:72" x14ac:dyDescent="0.3">
      <c r="A15" s="30">
        <f>IF(E15&lt;&gt;"",1+MAX($A$2:A14),"")</f>
        <v>3</v>
      </c>
      <c r="B15" s="93" t="s">
        <v>39</v>
      </c>
      <c r="C15" s="32" t="s">
        <v>4</v>
      </c>
      <c r="D15" s="38">
        <v>1</v>
      </c>
      <c r="E15" s="39">
        <v>0</v>
      </c>
      <c r="F15" s="40">
        <f t="shared" si="0"/>
        <v>1</v>
      </c>
      <c r="G15" s="35">
        <f t="shared" si="4"/>
        <v>3.0250030799999954</v>
      </c>
      <c r="H15" s="139">
        <f t="shared" si="5"/>
        <v>115</v>
      </c>
      <c r="I15" s="60">
        <f t="shared" si="1"/>
        <v>347.87535419999949</v>
      </c>
      <c r="J15" s="41">
        <v>0</v>
      </c>
      <c r="K15" s="42">
        <f t="shared" si="2"/>
        <v>347.87535419999949</v>
      </c>
      <c r="L15" s="43">
        <f t="shared" si="3"/>
        <v>347.87535419999949</v>
      </c>
      <c r="M15" s="150">
        <v>7.4000000000000003E-3</v>
      </c>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row>
    <row r="16" spans="1:72" x14ac:dyDescent="0.3">
      <c r="A16" s="30">
        <f>IF(E16&lt;&gt;"",1+MAX($A$2:A15),"")</f>
        <v>4</v>
      </c>
      <c r="B16" s="93" t="s">
        <v>7</v>
      </c>
      <c r="C16" s="32" t="s">
        <v>4</v>
      </c>
      <c r="D16" s="38">
        <v>1</v>
      </c>
      <c r="E16" s="39">
        <v>0</v>
      </c>
      <c r="F16" s="40">
        <f t="shared" si="0"/>
        <v>1</v>
      </c>
      <c r="G16" s="35">
        <f t="shared" si="4"/>
        <v>2.6570972999999962</v>
      </c>
      <c r="H16" s="139">
        <f t="shared" si="5"/>
        <v>115</v>
      </c>
      <c r="I16" s="60">
        <f t="shared" si="1"/>
        <v>305.56618949999955</v>
      </c>
      <c r="J16" s="41">
        <v>0</v>
      </c>
      <c r="K16" s="42">
        <f t="shared" si="2"/>
        <v>305.56618949999955</v>
      </c>
      <c r="L16" s="43">
        <f t="shared" si="3"/>
        <v>305.56618949999955</v>
      </c>
      <c r="M16" s="151">
        <v>6.4999999999999997E-3</v>
      </c>
      <c r="T16" s="122"/>
      <c r="U16" s="122"/>
      <c r="V16" s="122"/>
      <c r="W16" s="122"/>
      <c r="X16" s="122"/>
      <c r="Y16" s="122"/>
      <c r="Z16" s="122"/>
      <c r="AA16" s="122"/>
      <c r="AB16" s="122"/>
      <c r="AC16" s="122"/>
      <c r="AD16" s="122"/>
      <c r="AE16" s="122"/>
      <c r="AF16" s="122"/>
      <c r="AG16" s="122"/>
      <c r="AH16" s="122"/>
    </row>
    <row r="17" spans="1:34" x14ac:dyDescent="0.3">
      <c r="A17" s="30">
        <f>IF(E17&lt;&gt;"",1+MAX($A$2:A16),"")</f>
        <v>5</v>
      </c>
      <c r="B17" s="93" t="s">
        <v>40</v>
      </c>
      <c r="C17" s="32" t="s">
        <v>4</v>
      </c>
      <c r="D17" s="38">
        <v>1</v>
      </c>
      <c r="E17" s="39">
        <v>0</v>
      </c>
      <c r="F17" s="40">
        <f t="shared" si="0"/>
        <v>1</v>
      </c>
      <c r="G17" s="35">
        <f t="shared" si="4"/>
        <v>2.6570972999999962</v>
      </c>
      <c r="H17" s="139">
        <f t="shared" si="5"/>
        <v>115</v>
      </c>
      <c r="I17" s="60">
        <f t="shared" si="1"/>
        <v>305.56618949999955</v>
      </c>
      <c r="J17" s="41">
        <v>0</v>
      </c>
      <c r="K17" s="42">
        <f t="shared" si="2"/>
        <v>305.56618949999955</v>
      </c>
      <c r="L17" s="43">
        <f t="shared" si="3"/>
        <v>305.56618949999955</v>
      </c>
      <c r="M17" s="151">
        <v>6.4999999999999997E-3</v>
      </c>
      <c r="T17" s="122"/>
      <c r="U17" s="122"/>
      <c r="V17" s="122"/>
      <c r="W17" s="122"/>
      <c r="X17" s="122"/>
      <c r="Y17" s="122"/>
      <c r="Z17" s="122"/>
      <c r="AA17" s="122"/>
      <c r="AB17" s="122"/>
      <c r="AC17" s="122"/>
      <c r="AD17" s="122"/>
      <c r="AE17" s="122"/>
      <c r="AF17" s="122"/>
      <c r="AG17" s="122"/>
      <c r="AH17" s="122"/>
    </row>
    <row r="18" spans="1:34" x14ac:dyDescent="0.3">
      <c r="A18" s="30">
        <f>IF(E18&lt;&gt;"",1+MAX($A$2:A17),"")</f>
        <v>6</v>
      </c>
      <c r="B18" s="93" t="s">
        <v>41</v>
      </c>
      <c r="C18" s="32" t="s">
        <v>4</v>
      </c>
      <c r="D18" s="38">
        <v>1</v>
      </c>
      <c r="E18" s="39">
        <v>0</v>
      </c>
      <c r="F18" s="40">
        <f t="shared" si="0"/>
        <v>1</v>
      </c>
      <c r="G18" s="35">
        <f t="shared" si="4"/>
        <v>1.839528899999997</v>
      </c>
      <c r="H18" s="139">
        <f t="shared" si="5"/>
        <v>115</v>
      </c>
      <c r="I18" s="60">
        <f t="shared" si="1"/>
        <v>211.54582349999967</v>
      </c>
      <c r="J18" s="41">
        <v>0</v>
      </c>
      <c r="K18" s="42">
        <f t="shared" si="2"/>
        <v>211.54582349999967</v>
      </c>
      <c r="L18" s="43">
        <f t="shared" si="3"/>
        <v>211.54582349999967</v>
      </c>
      <c r="M18" s="151">
        <v>4.4999999999999997E-3</v>
      </c>
    </row>
    <row r="19" spans="1:34" x14ac:dyDescent="0.3">
      <c r="A19" s="30">
        <f>IF(E19&lt;&gt;"",1+MAX($A$2:A18),"")</f>
        <v>7</v>
      </c>
      <c r="B19" s="93" t="s">
        <v>42</v>
      </c>
      <c r="C19" s="32" t="s">
        <v>4</v>
      </c>
      <c r="D19" s="38">
        <v>1</v>
      </c>
      <c r="E19" s="39">
        <v>0</v>
      </c>
      <c r="F19" s="40">
        <f t="shared" si="0"/>
        <v>1</v>
      </c>
      <c r="G19" s="35">
        <f t="shared" si="4"/>
        <v>4.905410399999993</v>
      </c>
      <c r="H19" s="139">
        <f t="shared" si="5"/>
        <v>115</v>
      </c>
      <c r="I19" s="60">
        <f t="shared" si="1"/>
        <v>564.12219599999924</v>
      </c>
      <c r="J19" s="41">
        <v>0</v>
      </c>
      <c r="K19" s="42">
        <f t="shared" si="2"/>
        <v>564.12219599999924</v>
      </c>
      <c r="L19" s="43">
        <f t="shared" si="3"/>
        <v>564.12219599999924</v>
      </c>
      <c r="M19" s="151">
        <v>1.2E-2</v>
      </c>
    </row>
    <row r="20" spans="1:34" s="1" customFormat="1" x14ac:dyDescent="0.3">
      <c r="A20" s="118" t="str">
        <f>IF(E20&lt;&gt;"",1+MAX($A$2:A19),"")</f>
        <v/>
      </c>
      <c r="B20" s="44"/>
      <c r="C20" s="44"/>
      <c r="D20" s="44"/>
      <c r="E20" s="44"/>
      <c r="F20" s="44"/>
      <c r="G20" s="44"/>
      <c r="H20" s="140"/>
      <c r="I20" s="45"/>
      <c r="J20" s="45"/>
      <c r="K20" s="46" t="s">
        <v>21</v>
      </c>
      <c r="L20" s="47">
        <f>SUM(L13:L19)</f>
        <v>3121.4761511999955</v>
      </c>
      <c r="M20" s="122"/>
      <c r="N20" s="122"/>
      <c r="O20" s="122"/>
      <c r="P20" s="122"/>
      <c r="Q20" s="122"/>
      <c r="R20" s="122"/>
      <c r="S20" s="123"/>
    </row>
    <row r="21" spans="1:34" x14ac:dyDescent="0.3">
      <c r="A21" s="120" t="str">
        <f>IF(E21&lt;&gt;"",1+MAX($A$2:A20),"")</f>
        <v/>
      </c>
      <c r="B21" s="55"/>
      <c r="C21" s="56"/>
      <c r="D21" s="104"/>
      <c r="E21" s="57"/>
      <c r="F21" s="104"/>
      <c r="G21" s="105"/>
      <c r="H21" s="141"/>
      <c r="I21" s="58"/>
      <c r="J21" s="58"/>
      <c r="K21" s="106"/>
      <c r="L21" s="59"/>
      <c r="M21" s="121"/>
    </row>
    <row r="22" spans="1:34" ht="17.5" x14ac:dyDescent="0.3">
      <c r="A22" s="119" t="str">
        <f>IF(E22&lt;&gt;"",1+MAX($A$2:A21),"")</f>
        <v/>
      </c>
      <c r="B22" s="49"/>
      <c r="C22" s="50" t="s">
        <v>30</v>
      </c>
      <c r="D22" s="51"/>
      <c r="E22" s="51"/>
      <c r="F22" s="51"/>
      <c r="G22" s="51"/>
      <c r="H22" s="138"/>
      <c r="I22" s="51"/>
      <c r="J22" s="51"/>
      <c r="K22" s="52"/>
      <c r="L22" s="53"/>
      <c r="M22" s="121"/>
    </row>
    <row r="23" spans="1:34" ht="18" customHeight="1" x14ac:dyDescent="0.3">
      <c r="A23" s="37" t="str">
        <f>IF(E23&lt;&gt;"",1+MAX($A$2:A22),"")</f>
        <v/>
      </c>
      <c r="B23" s="54" t="s">
        <v>49</v>
      </c>
      <c r="C23" s="94"/>
      <c r="D23" s="38"/>
      <c r="E23" s="62" t="str">
        <f t="shared" ref="E23" si="6">IF(D23=0,"",0)</f>
        <v/>
      </c>
      <c r="F23" s="63" t="str">
        <f>IF(D23=0,"",D23*(1+E23))</f>
        <v/>
      </c>
      <c r="G23" s="63"/>
      <c r="H23" s="142"/>
      <c r="I23" s="60"/>
      <c r="J23" s="60"/>
      <c r="K23" s="42"/>
      <c r="L23" s="43"/>
      <c r="M23" s="121"/>
    </row>
    <row r="24" spans="1:34" x14ac:dyDescent="0.3">
      <c r="A24" s="37" t="str">
        <f>IF(E24&lt;&gt;"",1+MAX($A$2:A23),"")</f>
        <v/>
      </c>
      <c r="B24" s="109" t="s">
        <v>50</v>
      </c>
      <c r="C24" s="38"/>
      <c r="D24" s="38"/>
      <c r="E24" s="62"/>
      <c r="F24" s="40"/>
      <c r="G24" s="40"/>
      <c r="H24" s="143"/>
      <c r="I24" s="60"/>
      <c r="J24" s="60"/>
      <c r="K24" s="42"/>
      <c r="L24" s="43"/>
      <c r="M24" s="121"/>
    </row>
    <row r="25" spans="1:34" ht="31" x14ac:dyDescent="0.3">
      <c r="A25" s="37">
        <f>IF(E25&lt;&gt;"",1+MAX($A$2:A24),"")</f>
        <v>8</v>
      </c>
      <c r="B25" s="152" t="s">
        <v>102</v>
      </c>
      <c r="C25" s="38" t="s">
        <v>33</v>
      </c>
      <c r="D25" s="38">
        <v>165</v>
      </c>
      <c r="E25" s="62">
        <v>0.1</v>
      </c>
      <c r="F25" s="40">
        <f>(E25*D25)+D25</f>
        <v>181.5</v>
      </c>
      <c r="G25" s="35">
        <v>1.4999999999999999E-2</v>
      </c>
      <c r="H25" s="139">
        <f t="shared" ref="H25:H28" si="7">$H$7</f>
        <v>115</v>
      </c>
      <c r="I25" s="60">
        <f>G25*H25</f>
        <v>1.7249999999999999</v>
      </c>
      <c r="J25" s="60">
        <v>0</v>
      </c>
      <c r="K25" s="42">
        <f>+J25+I25</f>
        <v>1.7249999999999999</v>
      </c>
      <c r="L25" s="43">
        <f>F25*K25</f>
        <v>313.08749999999998</v>
      </c>
      <c r="M25" s="121"/>
    </row>
    <row r="26" spans="1:34" ht="31" x14ac:dyDescent="0.3">
      <c r="A26" s="37">
        <f>IF(E26&lt;&gt;"",1+MAX($A$2:A25),"")</f>
        <v>9</v>
      </c>
      <c r="B26" s="152" t="s">
        <v>99</v>
      </c>
      <c r="C26" s="38" t="s">
        <v>33</v>
      </c>
      <c r="D26" s="38">
        <v>50</v>
      </c>
      <c r="E26" s="62">
        <v>0.1</v>
      </c>
      <c r="F26" s="40">
        <f t="shared" ref="F26:F103" si="8">(E26*D26)+D26</f>
        <v>55</v>
      </c>
      <c r="G26" s="35">
        <v>1.4999999999999999E-2</v>
      </c>
      <c r="H26" s="139">
        <f t="shared" si="7"/>
        <v>115</v>
      </c>
      <c r="I26" s="60">
        <f t="shared" ref="I26:I103" si="9">G26*H26</f>
        <v>1.7249999999999999</v>
      </c>
      <c r="J26" s="60">
        <v>0</v>
      </c>
      <c r="K26" s="42">
        <f t="shared" ref="K26:K103" si="10">+J26+I26</f>
        <v>1.7249999999999999</v>
      </c>
      <c r="L26" s="43">
        <f t="shared" ref="L26:L103" si="11">F26*K26</f>
        <v>94.874999999999986</v>
      </c>
      <c r="M26" s="121"/>
    </row>
    <row r="27" spans="1:34" ht="31" x14ac:dyDescent="0.3">
      <c r="A27" s="37">
        <f>IF(E27&lt;&gt;"",1+MAX($A$2:A26),"")</f>
        <v>10</v>
      </c>
      <c r="B27" s="152" t="s">
        <v>96</v>
      </c>
      <c r="C27" s="38" t="s">
        <v>33</v>
      </c>
      <c r="D27" s="38">
        <v>1072</v>
      </c>
      <c r="E27" s="62">
        <v>0.1</v>
      </c>
      <c r="F27" s="40">
        <f t="shared" si="8"/>
        <v>1179.2</v>
      </c>
      <c r="G27" s="35">
        <v>1.4999999999999999E-2</v>
      </c>
      <c r="H27" s="139">
        <f t="shared" si="7"/>
        <v>115</v>
      </c>
      <c r="I27" s="60">
        <f t="shared" si="9"/>
        <v>1.7249999999999999</v>
      </c>
      <c r="J27" s="60">
        <v>0</v>
      </c>
      <c r="K27" s="42">
        <f t="shared" si="10"/>
        <v>1.7249999999999999</v>
      </c>
      <c r="L27" s="43">
        <f t="shared" si="11"/>
        <v>2034.12</v>
      </c>
      <c r="M27" s="121"/>
    </row>
    <row r="28" spans="1:34" x14ac:dyDescent="0.3">
      <c r="A28" s="37">
        <f>IF(E28&lt;&gt;"",1+MAX($A$2:A27),"")</f>
        <v>11</v>
      </c>
      <c r="B28" s="93" t="s">
        <v>51</v>
      </c>
      <c r="C28" s="38" t="s">
        <v>32</v>
      </c>
      <c r="D28" s="38">
        <v>95</v>
      </c>
      <c r="E28" s="62">
        <v>0</v>
      </c>
      <c r="F28" s="40">
        <f t="shared" si="8"/>
        <v>95</v>
      </c>
      <c r="G28" s="35">
        <v>4.4999999999999998E-2</v>
      </c>
      <c r="H28" s="139">
        <f t="shared" si="7"/>
        <v>115</v>
      </c>
      <c r="I28" s="60">
        <f>G28*H28</f>
        <v>5.1749999999999998</v>
      </c>
      <c r="J28" s="60"/>
      <c r="K28" s="42">
        <f t="shared" si="10"/>
        <v>5.1749999999999998</v>
      </c>
      <c r="L28" s="43">
        <f t="shared" si="11"/>
        <v>491.625</v>
      </c>
      <c r="M28" s="121"/>
    </row>
    <row r="29" spans="1:34" ht="45" x14ac:dyDescent="0.3">
      <c r="A29" s="37"/>
      <c r="B29" s="153" t="s">
        <v>95</v>
      </c>
      <c r="C29" s="38"/>
      <c r="D29" s="38"/>
      <c r="E29" s="62"/>
      <c r="F29" s="40"/>
      <c r="G29" s="35"/>
      <c r="H29" s="139"/>
      <c r="I29" s="60"/>
      <c r="J29" s="60"/>
      <c r="K29" s="42"/>
      <c r="L29" s="43"/>
      <c r="M29" s="121"/>
    </row>
    <row r="30" spans="1:34" x14ac:dyDescent="0.3">
      <c r="A30" s="37" t="str">
        <f>IF(E30&lt;&gt;"",1+MAX($A$2:A28),"")</f>
        <v/>
      </c>
      <c r="B30" s="109" t="s">
        <v>52</v>
      </c>
      <c r="C30" s="38"/>
      <c r="D30" s="38"/>
      <c r="E30" s="62"/>
      <c r="F30" s="40"/>
      <c r="G30" s="35"/>
      <c r="H30" s="139"/>
      <c r="I30" s="60"/>
      <c r="J30" s="60"/>
      <c r="K30" s="42"/>
      <c r="L30" s="43"/>
      <c r="M30" s="121"/>
    </row>
    <row r="31" spans="1:34" ht="31" x14ac:dyDescent="0.3">
      <c r="A31" s="37">
        <f>IF(E31&lt;&gt;"",1+MAX($A$2:A30),"")</f>
        <v>12</v>
      </c>
      <c r="B31" s="152" t="s">
        <v>98</v>
      </c>
      <c r="C31" s="38" t="s">
        <v>33</v>
      </c>
      <c r="D31" s="38">
        <v>100</v>
      </c>
      <c r="E31" s="62">
        <v>0.1</v>
      </c>
      <c r="F31" s="40">
        <f t="shared" si="8"/>
        <v>110</v>
      </c>
      <c r="G31" s="35">
        <v>1.4999999999999999E-2</v>
      </c>
      <c r="H31" s="139">
        <f t="shared" ref="H31:H32" si="12">$H$7</f>
        <v>115</v>
      </c>
      <c r="I31" s="60">
        <f t="shared" si="9"/>
        <v>1.7249999999999999</v>
      </c>
      <c r="J31" s="60">
        <v>0</v>
      </c>
      <c r="K31" s="42">
        <f t="shared" si="10"/>
        <v>1.7249999999999999</v>
      </c>
      <c r="L31" s="43">
        <f t="shared" si="11"/>
        <v>189.74999999999997</v>
      </c>
      <c r="M31" s="121"/>
    </row>
    <row r="32" spans="1:34" x14ac:dyDescent="0.3">
      <c r="A32" s="37">
        <f>IF(E32&lt;&gt;"",1+MAX($A$2:A31),"")</f>
        <v>13</v>
      </c>
      <c r="B32" s="93" t="s">
        <v>51</v>
      </c>
      <c r="C32" s="38" t="s">
        <v>32</v>
      </c>
      <c r="D32" s="38">
        <v>11</v>
      </c>
      <c r="E32" s="62">
        <v>0</v>
      </c>
      <c r="F32" s="40">
        <f t="shared" si="8"/>
        <v>11</v>
      </c>
      <c r="G32" s="35">
        <v>4.4999999999999998E-2</v>
      </c>
      <c r="H32" s="139">
        <f t="shared" si="12"/>
        <v>115</v>
      </c>
      <c r="I32" s="60">
        <f t="shared" si="9"/>
        <v>5.1749999999999998</v>
      </c>
      <c r="J32" s="60">
        <v>0</v>
      </c>
      <c r="K32" s="42">
        <f t="shared" si="10"/>
        <v>5.1749999999999998</v>
      </c>
      <c r="L32" s="43">
        <f t="shared" si="11"/>
        <v>56.924999999999997</v>
      </c>
      <c r="M32" s="121"/>
    </row>
    <row r="33" spans="1:13" ht="45" x14ac:dyDescent="0.3">
      <c r="A33" s="37"/>
      <c r="B33" s="153" t="s">
        <v>95</v>
      </c>
      <c r="C33" s="38"/>
      <c r="D33" s="38"/>
      <c r="E33" s="62"/>
      <c r="F33" s="40"/>
      <c r="G33" s="35"/>
      <c r="H33" s="139"/>
      <c r="I33" s="60"/>
      <c r="J33" s="60"/>
      <c r="K33" s="42"/>
      <c r="L33" s="43"/>
      <c r="M33" s="121"/>
    </row>
    <row r="34" spans="1:13" x14ac:dyDescent="0.3">
      <c r="A34" s="37" t="str">
        <f>IF(E34&lt;&gt;"",1+MAX($A$2:A32),"")</f>
        <v/>
      </c>
      <c r="B34" s="109" t="s">
        <v>53</v>
      </c>
      <c r="C34" s="38"/>
      <c r="D34" s="38"/>
      <c r="E34" s="62"/>
      <c r="F34" s="40"/>
      <c r="G34" s="35"/>
      <c r="H34" s="139"/>
      <c r="I34" s="60"/>
      <c r="J34" s="60"/>
      <c r="K34" s="42"/>
      <c r="L34" s="43"/>
      <c r="M34" s="121"/>
    </row>
    <row r="35" spans="1:13" ht="31" x14ac:dyDescent="0.3">
      <c r="A35" s="37">
        <f>IF(E35&lt;&gt;"",1+MAX($A$2:A34),"")</f>
        <v>14</v>
      </c>
      <c r="B35" s="152" t="s">
        <v>97</v>
      </c>
      <c r="C35" s="38" t="s">
        <v>33</v>
      </c>
      <c r="D35" s="38">
        <v>136</v>
      </c>
      <c r="E35" s="62">
        <v>0.1</v>
      </c>
      <c r="F35" s="40">
        <f t="shared" si="8"/>
        <v>149.6</v>
      </c>
      <c r="G35" s="35">
        <v>1.4999999999999999E-2</v>
      </c>
      <c r="H35" s="139">
        <f t="shared" ref="H35:H36" si="13">$H$7</f>
        <v>115</v>
      </c>
      <c r="I35" s="60">
        <f t="shared" si="9"/>
        <v>1.7249999999999999</v>
      </c>
      <c r="J35" s="60">
        <v>0</v>
      </c>
      <c r="K35" s="42">
        <f t="shared" si="10"/>
        <v>1.7249999999999999</v>
      </c>
      <c r="L35" s="43">
        <f t="shared" si="11"/>
        <v>258.05999999999995</v>
      </c>
      <c r="M35" s="121"/>
    </row>
    <row r="36" spans="1:13" x14ac:dyDescent="0.3">
      <c r="A36" s="37">
        <f>IF(E36&lt;&gt;"",1+MAX($A$2:A35),"")</f>
        <v>15</v>
      </c>
      <c r="B36" s="93" t="s">
        <v>51</v>
      </c>
      <c r="C36" s="38" t="s">
        <v>32</v>
      </c>
      <c r="D36" s="38">
        <v>8</v>
      </c>
      <c r="E36" s="62">
        <v>0</v>
      </c>
      <c r="F36" s="40">
        <f t="shared" si="8"/>
        <v>8</v>
      </c>
      <c r="G36" s="35">
        <v>4.4999999999999998E-2</v>
      </c>
      <c r="H36" s="139">
        <f t="shared" si="13"/>
        <v>115</v>
      </c>
      <c r="I36" s="60">
        <f t="shared" si="9"/>
        <v>5.1749999999999998</v>
      </c>
      <c r="J36" s="60">
        <v>0</v>
      </c>
      <c r="K36" s="42">
        <f t="shared" si="10"/>
        <v>5.1749999999999998</v>
      </c>
      <c r="L36" s="43">
        <f t="shared" si="11"/>
        <v>41.4</v>
      </c>
      <c r="M36" s="121"/>
    </row>
    <row r="37" spans="1:13" ht="45" x14ac:dyDescent="0.3">
      <c r="A37" s="37"/>
      <c r="B37" s="153" t="s">
        <v>95</v>
      </c>
      <c r="C37" s="38"/>
      <c r="D37" s="38"/>
      <c r="E37" s="62"/>
      <c r="F37" s="40"/>
      <c r="G37" s="35"/>
      <c r="H37" s="139"/>
      <c r="I37" s="60"/>
      <c r="J37" s="60"/>
      <c r="K37" s="42"/>
      <c r="L37" s="43"/>
      <c r="M37" s="121"/>
    </row>
    <row r="38" spans="1:13" x14ac:dyDescent="0.3">
      <c r="A38" s="37" t="str">
        <f>IF(E38&lt;&gt;"",1+MAX($A$2:A36),"")</f>
        <v/>
      </c>
      <c r="B38" s="109" t="s">
        <v>54</v>
      </c>
      <c r="C38" s="38"/>
      <c r="D38" s="38"/>
      <c r="E38" s="62"/>
      <c r="F38" s="40"/>
      <c r="G38" s="35"/>
      <c r="H38" s="139"/>
      <c r="I38" s="60"/>
      <c r="J38" s="60"/>
      <c r="K38" s="42"/>
      <c r="L38" s="43"/>
      <c r="M38" s="121"/>
    </row>
    <row r="39" spans="1:13" ht="31" x14ac:dyDescent="0.3">
      <c r="A39" s="37">
        <f>IF(E39&lt;&gt;"",1+MAX($A$2:A38),"")</f>
        <v>16</v>
      </c>
      <c r="B39" s="152" t="s">
        <v>100</v>
      </c>
      <c r="C39" s="38" t="s">
        <v>33</v>
      </c>
      <c r="D39" s="38">
        <v>99</v>
      </c>
      <c r="E39" s="62">
        <v>0.1</v>
      </c>
      <c r="F39" s="40">
        <f t="shared" si="8"/>
        <v>108.9</v>
      </c>
      <c r="G39" s="35">
        <v>1.4999999999999999E-2</v>
      </c>
      <c r="H39" s="139">
        <f t="shared" ref="H39:H41" si="14">$H$7</f>
        <v>115</v>
      </c>
      <c r="I39" s="60">
        <f t="shared" si="9"/>
        <v>1.7249999999999999</v>
      </c>
      <c r="J39" s="60">
        <v>0</v>
      </c>
      <c r="K39" s="42">
        <f t="shared" si="10"/>
        <v>1.7249999999999999</v>
      </c>
      <c r="L39" s="43">
        <f t="shared" si="11"/>
        <v>187.85249999999999</v>
      </c>
      <c r="M39" s="121"/>
    </row>
    <row r="40" spans="1:13" ht="31" x14ac:dyDescent="0.3">
      <c r="A40" s="37">
        <f>IF(E40&lt;&gt;"",1+MAX($A$2:A39),"")</f>
        <v>17</v>
      </c>
      <c r="B40" s="152" t="s">
        <v>101</v>
      </c>
      <c r="C40" s="38" t="s">
        <v>33</v>
      </c>
      <c r="D40" s="38">
        <v>384</v>
      </c>
      <c r="E40" s="62">
        <v>0.1</v>
      </c>
      <c r="F40" s="40">
        <f t="shared" si="8"/>
        <v>422.4</v>
      </c>
      <c r="G40" s="35">
        <v>1.4999999999999999E-2</v>
      </c>
      <c r="H40" s="139">
        <f t="shared" si="14"/>
        <v>115</v>
      </c>
      <c r="I40" s="60">
        <f t="shared" si="9"/>
        <v>1.7249999999999999</v>
      </c>
      <c r="J40" s="60">
        <v>0</v>
      </c>
      <c r="K40" s="42">
        <f t="shared" si="10"/>
        <v>1.7249999999999999</v>
      </c>
      <c r="L40" s="43">
        <f t="shared" si="11"/>
        <v>728.63999999999987</v>
      </c>
      <c r="M40" s="121"/>
    </row>
    <row r="41" spans="1:13" x14ac:dyDescent="0.3">
      <c r="A41" s="37">
        <f>IF(E41&lt;&gt;"",1+MAX($A$2:A40),"")</f>
        <v>18</v>
      </c>
      <c r="B41" s="93" t="s">
        <v>51</v>
      </c>
      <c r="C41" s="38" t="s">
        <v>32</v>
      </c>
      <c r="D41" s="38">
        <v>42</v>
      </c>
      <c r="E41" s="62">
        <v>0</v>
      </c>
      <c r="F41" s="40">
        <f t="shared" si="8"/>
        <v>42</v>
      </c>
      <c r="G41" s="35">
        <v>4.4999999999999998E-2</v>
      </c>
      <c r="H41" s="139">
        <f t="shared" si="14"/>
        <v>115</v>
      </c>
      <c r="I41" s="60">
        <f t="shared" si="9"/>
        <v>5.1749999999999998</v>
      </c>
      <c r="J41" s="60">
        <v>0</v>
      </c>
      <c r="K41" s="42">
        <f t="shared" si="10"/>
        <v>5.1749999999999998</v>
      </c>
      <c r="L41" s="43">
        <f t="shared" si="11"/>
        <v>217.35</v>
      </c>
      <c r="M41" s="121"/>
    </row>
    <row r="42" spans="1:13" ht="45" x14ac:dyDescent="0.3">
      <c r="A42" s="37"/>
      <c r="B42" s="153" t="s">
        <v>95</v>
      </c>
      <c r="C42" s="38"/>
      <c r="D42" s="38"/>
      <c r="E42" s="62"/>
      <c r="F42" s="40"/>
      <c r="G42" s="35"/>
      <c r="H42" s="139"/>
      <c r="I42" s="60"/>
      <c r="J42" s="60"/>
      <c r="K42" s="42"/>
      <c r="L42" s="43"/>
      <c r="M42" s="121"/>
    </row>
    <row r="43" spans="1:13" x14ac:dyDescent="0.3">
      <c r="A43" s="37" t="str">
        <f>IF(E43&lt;&gt;"",1+MAX($A$2:A41),"")</f>
        <v/>
      </c>
      <c r="B43" s="109" t="s">
        <v>55</v>
      </c>
      <c r="C43" s="38"/>
      <c r="D43" s="38"/>
      <c r="E43" s="62"/>
      <c r="F43" s="40"/>
      <c r="G43" s="35"/>
      <c r="H43" s="139"/>
      <c r="I43" s="60"/>
      <c r="J43" s="60"/>
      <c r="K43" s="42"/>
      <c r="L43" s="43"/>
      <c r="M43" s="121"/>
    </row>
    <row r="44" spans="1:13" ht="31" x14ac:dyDescent="0.3">
      <c r="A44" s="37">
        <f>IF(E44&lt;&gt;"",1+MAX($A$2:A43),"")</f>
        <v>19</v>
      </c>
      <c r="B44" s="152" t="s">
        <v>103</v>
      </c>
      <c r="C44" s="38" t="s">
        <v>33</v>
      </c>
      <c r="D44" s="38">
        <v>103</v>
      </c>
      <c r="E44" s="62">
        <v>0.1</v>
      </c>
      <c r="F44" s="40">
        <f t="shared" si="8"/>
        <v>113.3</v>
      </c>
      <c r="G44" s="35">
        <v>1.4999999999999999E-2</v>
      </c>
      <c r="H44" s="139">
        <f t="shared" ref="H44:H47" si="15">$H$7</f>
        <v>115</v>
      </c>
      <c r="I44" s="60">
        <f t="shared" si="9"/>
        <v>1.7249999999999999</v>
      </c>
      <c r="J44" s="60">
        <v>0</v>
      </c>
      <c r="K44" s="42">
        <f t="shared" si="10"/>
        <v>1.7249999999999999</v>
      </c>
      <c r="L44" s="43">
        <f t="shared" si="11"/>
        <v>195.44249999999997</v>
      </c>
      <c r="M44" s="121"/>
    </row>
    <row r="45" spans="1:13" ht="31" x14ac:dyDescent="0.3">
      <c r="A45" s="37">
        <f>IF(E45&lt;&gt;"",1+MAX($A$2:A44),"")</f>
        <v>20</v>
      </c>
      <c r="B45" s="152" t="s">
        <v>104</v>
      </c>
      <c r="C45" s="38" t="s">
        <v>33</v>
      </c>
      <c r="D45" s="38">
        <v>132</v>
      </c>
      <c r="E45" s="62">
        <v>0.1</v>
      </c>
      <c r="F45" s="40">
        <f t="shared" si="8"/>
        <v>145.19999999999999</v>
      </c>
      <c r="G45" s="35">
        <v>1.4999999999999999E-2</v>
      </c>
      <c r="H45" s="139">
        <f t="shared" si="15"/>
        <v>115</v>
      </c>
      <c r="I45" s="60">
        <f t="shared" si="9"/>
        <v>1.7249999999999999</v>
      </c>
      <c r="J45" s="60">
        <v>0</v>
      </c>
      <c r="K45" s="42">
        <f t="shared" si="10"/>
        <v>1.7249999999999999</v>
      </c>
      <c r="L45" s="43">
        <f t="shared" si="11"/>
        <v>250.46999999999997</v>
      </c>
      <c r="M45" s="121"/>
    </row>
    <row r="46" spans="1:13" ht="31" x14ac:dyDescent="0.3">
      <c r="A46" s="37">
        <f>IF(E46&lt;&gt;"",1+MAX($A$2:A45),"")</f>
        <v>21</v>
      </c>
      <c r="B46" s="152" t="s">
        <v>105</v>
      </c>
      <c r="C46" s="38" t="s">
        <v>33</v>
      </c>
      <c r="D46" s="38">
        <v>244</v>
      </c>
      <c r="E46" s="62">
        <v>0.1</v>
      </c>
      <c r="F46" s="40">
        <f t="shared" si="8"/>
        <v>268.39999999999998</v>
      </c>
      <c r="G46" s="35">
        <v>1.4999999999999999E-2</v>
      </c>
      <c r="H46" s="139">
        <f t="shared" si="15"/>
        <v>115</v>
      </c>
      <c r="I46" s="60">
        <f t="shared" si="9"/>
        <v>1.7249999999999999</v>
      </c>
      <c r="J46" s="60">
        <v>0</v>
      </c>
      <c r="K46" s="42">
        <f t="shared" si="10"/>
        <v>1.7249999999999999</v>
      </c>
      <c r="L46" s="43">
        <f t="shared" si="11"/>
        <v>462.98999999999995</v>
      </c>
      <c r="M46" s="121"/>
    </row>
    <row r="47" spans="1:13" x14ac:dyDescent="0.3">
      <c r="A47" s="37">
        <f>IF(E47&lt;&gt;"",1+MAX($A$2:A46),"")</f>
        <v>22</v>
      </c>
      <c r="B47" s="93" t="s">
        <v>51</v>
      </c>
      <c r="C47" s="38" t="s">
        <v>32</v>
      </c>
      <c r="D47" s="38">
        <v>51</v>
      </c>
      <c r="E47" s="62">
        <v>0</v>
      </c>
      <c r="F47" s="40">
        <f t="shared" si="8"/>
        <v>51</v>
      </c>
      <c r="G47" s="35">
        <v>4.4999999999999998E-2</v>
      </c>
      <c r="H47" s="139">
        <f t="shared" si="15"/>
        <v>115</v>
      </c>
      <c r="I47" s="60">
        <f t="shared" si="9"/>
        <v>5.1749999999999998</v>
      </c>
      <c r="J47" s="60">
        <v>0</v>
      </c>
      <c r="K47" s="42">
        <f t="shared" si="10"/>
        <v>5.1749999999999998</v>
      </c>
      <c r="L47" s="43">
        <f t="shared" si="11"/>
        <v>263.92500000000001</v>
      </c>
      <c r="M47" s="121"/>
    </row>
    <row r="48" spans="1:13" ht="45" x14ac:dyDescent="0.3">
      <c r="A48" s="37"/>
      <c r="B48" s="153" t="s">
        <v>95</v>
      </c>
      <c r="C48" s="38"/>
      <c r="D48" s="38"/>
      <c r="E48" s="62"/>
      <c r="F48" s="40"/>
      <c r="G48" s="35"/>
      <c r="H48" s="139"/>
      <c r="I48" s="60"/>
      <c r="J48" s="60"/>
      <c r="K48" s="42"/>
      <c r="L48" s="43"/>
      <c r="M48" s="121"/>
    </row>
    <row r="49" spans="1:13" x14ac:dyDescent="0.3">
      <c r="A49" s="37" t="str">
        <f>IF(E49&lt;&gt;"",1+MAX($A$2:A47),"")</f>
        <v/>
      </c>
      <c r="B49" s="54" t="s">
        <v>56</v>
      </c>
      <c r="C49" s="94"/>
      <c r="D49" s="38"/>
      <c r="E49" s="62"/>
      <c r="F49" s="40"/>
      <c r="G49" s="35"/>
      <c r="H49" s="139"/>
      <c r="I49" s="60"/>
      <c r="J49" s="60"/>
      <c r="K49" s="42"/>
      <c r="L49" s="43"/>
      <c r="M49" s="121"/>
    </row>
    <row r="50" spans="1:13" x14ac:dyDescent="0.3">
      <c r="A50" s="37" t="str">
        <f>IF(E50&lt;&gt;"",1+MAX($A$2:A49),"")</f>
        <v/>
      </c>
      <c r="B50" s="109" t="s">
        <v>57</v>
      </c>
      <c r="C50" s="38"/>
      <c r="D50" s="38"/>
      <c r="E50" s="62"/>
      <c r="F50" s="40"/>
      <c r="G50" s="35"/>
      <c r="H50" s="139"/>
      <c r="I50" s="60"/>
      <c r="J50" s="60"/>
      <c r="K50" s="42"/>
      <c r="L50" s="43"/>
      <c r="M50" s="121"/>
    </row>
    <row r="51" spans="1:13" ht="31" x14ac:dyDescent="0.3">
      <c r="A51" s="37">
        <f>IF(E51&lt;&gt;"",1+MAX($A$2:A50),"")</f>
        <v>23</v>
      </c>
      <c r="B51" s="152" t="s">
        <v>106</v>
      </c>
      <c r="C51" s="38" t="s">
        <v>33</v>
      </c>
      <c r="D51" s="38">
        <v>147</v>
      </c>
      <c r="E51" s="62">
        <v>0.1</v>
      </c>
      <c r="F51" s="40">
        <f t="shared" si="8"/>
        <v>161.69999999999999</v>
      </c>
      <c r="G51" s="35">
        <v>1.4999999999999999E-2</v>
      </c>
      <c r="H51" s="139">
        <f t="shared" ref="H51:H54" si="16">$H$7</f>
        <v>115</v>
      </c>
      <c r="I51" s="60">
        <f t="shared" si="9"/>
        <v>1.7249999999999999</v>
      </c>
      <c r="J51" s="60">
        <v>0</v>
      </c>
      <c r="K51" s="42">
        <f t="shared" si="10"/>
        <v>1.7249999999999999</v>
      </c>
      <c r="L51" s="43">
        <f t="shared" si="11"/>
        <v>278.93249999999995</v>
      </c>
      <c r="M51" s="121"/>
    </row>
    <row r="52" spans="1:13" ht="31" x14ac:dyDescent="0.3">
      <c r="A52" s="37">
        <f>IF(E52&lt;&gt;"",1+MAX($A$2:A51),"")</f>
        <v>24</v>
      </c>
      <c r="B52" s="152" t="s">
        <v>107</v>
      </c>
      <c r="C52" s="38" t="s">
        <v>33</v>
      </c>
      <c r="D52" s="38">
        <v>110</v>
      </c>
      <c r="E52" s="62">
        <v>0.1</v>
      </c>
      <c r="F52" s="40">
        <f t="shared" si="8"/>
        <v>121</v>
      </c>
      <c r="G52" s="35">
        <v>1.4999999999999999E-2</v>
      </c>
      <c r="H52" s="139">
        <f t="shared" si="16"/>
        <v>115</v>
      </c>
      <c r="I52" s="60">
        <f t="shared" si="9"/>
        <v>1.7249999999999999</v>
      </c>
      <c r="J52" s="60">
        <v>0</v>
      </c>
      <c r="K52" s="42">
        <f t="shared" si="10"/>
        <v>1.7249999999999999</v>
      </c>
      <c r="L52" s="43">
        <f t="shared" si="11"/>
        <v>208.72499999999999</v>
      </c>
      <c r="M52" s="121"/>
    </row>
    <row r="53" spans="1:13" x14ac:dyDescent="0.3">
      <c r="A53" s="37">
        <f>IF(E53&lt;&gt;"",1+MAX($A$2:A52),"")</f>
        <v>25</v>
      </c>
      <c r="B53" s="93" t="s">
        <v>58</v>
      </c>
      <c r="C53" s="38" t="s">
        <v>32</v>
      </c>
      <c r="D53" s="38">
        <v>3</v>
      </c>
      <c r="E53" s="62">
        <v>0</v>
      </c>
      <c r="F53" s="40">
        <f t="shared" si="8"/>
        <v>3</v>
      </c>
      <c r="G53" s="35">
        <v>0.65800000000000003</v>
      </c>
      <c r="H53" s="139">
        <f t="shared" si="16"/>
        <v>115</v>
      </c>
      <c r="I53" s="60">
        <f t="shared" si="9"/>
        <v>75.67</v>
      </c>
      <c r="J53" s="60">
        <v>0</v>
      </c>
      <c r="K53" s="42">
        <f t="shared" si="10"/>
        <v>75.67</v>
      </c>
      <c r="L53" s="43">
        <f t="shared" si="11"/>
        <v>227.01</v>
      </c>
      <c r="M53" s="121"/>
    </row>
    <row r="54" spans="1:13" x14ac:dyDescent="0.3">
      <c r="A54" s="37">
        <f>IF(E54&lt;&gt;"",1+MAX($A$2:A53),"")</f>
        <v>26</v>
      </c>
      <c r="B54" s="93" t="s">
        <v>51</v>
      </c>
      <c r="C54" s="38" t="s">
        <v>32</v>
      </c>
      <c r="D54" s="38">
        <v>54</v>
      </c>
      <c r="E54" s="62">
        <v>0</v>
      </c>
      <c r="F54" s="40">
        <f t="shared" si="8"/>
        <v>54</v>
      </c>
      <c r="G54" s="35">
        <v>4.4999999999999998E-2</v>
      </c>
      <c r="H54" s="139">
        <f t="shared" si="16"/>
        <v>115</v>
      </c>
      <c r="I54" s="60">
        <f t="shared" si="9"/>
        <v>5.1749999999999998</v>
      </c>
      <c r="J54" s="60">
        <v>0</v>
      </c>
      <c r="K54" s="42">
        <f t="shared" si="10"/>
        <v>5.1749999999999998</v>
      </c>
      <c r="L54" s="43">
        <f t="shared" si="11"/>
        <v>279.45</v>
      </c>
      <c r="M54" s="121"/>
    </row>
    <row r="55" spans="1:13" ht="45" x14ac:dyDescent="0.3">
      <c r="A55" s="37"/>
      <c r="B55" s="153" t="s">
        <v>95</v>
      </c>
      <c r="C55" s="38"/>
      <c r="D55" s="38"/>
      <c r="E55" s="62"/>
      <c r="F55" s="40"/>
      <c r="G55" s="35"/>
      <c r="H55" s="139"/>
      <c r="I55" s="60"/>
      <c r="J55" s="60"/>
      <c r="K55" s="42"/>
      <c r="L55" s="43"/>
      <c r="M55" s="121"/>
    </row>
    <row r="56" spans="1:13" x14ac:dyDescent="0.3">
      <c r="A56" s="37" t="str">
        <f>IF(E56&lt;&gt;"",1+MAX($A$2:A54),"")</f>
        <v/>
      </c>
      <c r="B56" s="109" t="s">
        <v>59</v>
      </c>
      <c r="C56" s="38"/>
      <c r="D56" s="38"/>
      <c r="E56" s="62"/>
      <c r="F56" s="40"/>
      <c r="G56" s="35"/>
      <c r="H56" s="139"/>
      <c r="I56" s="60"/>
      <c r="J56" s="60"/>
      <c r="K56" s="42"/>
      <c r="L56" s="43"/>
      <c r="M56" s="121"/>
    </row>
    <row r="57" spans="1:13" ht="31" x14ac:dyDescent="0.3">
      <c r="A57" s="37">
        <f>IF(E57&lt;&gt;"",1+MAX($A$2:A56),"")</f>
        <v>27</v>
      </c>
      <c r="B57" s="152" t="s">
        <v>108</v>
      </c>
      <c r="C57" s="38" t="s">
        <v>33</v>
      </c>
      <c r="D57" s="38">
        <v>81</v>
      </c>
      <c r="E57" s="62">
        <v>0.1</v>
      </c>
      <c r="F57" s="40">
        <f t="shared" si="8"/>
        <v>89.1</v>
      </c>
      <c r="G57" s="35">
        <v>1.4999999999999999E-2</v>
      </c>
      <c r="H57" s="139">
        <f t="shared" ref="H57:H61" si="17">$H$7</f>
        <v>115</v>
      </c>
      <c r="I57" s="60">
        <f t="shared" si="9"/>
        <v>1.7249999999999999</v>
      </c>
      <c r="J57" s="60">
        <v>0</v>
      </c>
      <c r="K57" s="42">
        <f t="shared" si="10"/>
        <v>1.7249999999999999</v>
      </c>
      <c r="L57" s="43">
        <f t="shared" si="11"/>
        <v>153.69749999999999</v>
      </c>
      <c r="M57" s="121"/>
    </row>
    <row r="58" spans="1:13" ht="31" x14ac:dyDescent="0.3">
      <c r="A58" s="37">
        <f>IF(E58&lt;&gt;"",1+MAX($A$2:A57),"")</f>
        <v>28</v>
      </c>
      <c r="B58" s="152" t="s">
        <v>109</v>
      </c>
      <c r="C58" s="38" t="s">
        <v>33</v>
      </c>
      <c r="D58" s="38">
        <v>88</v>
      </c>
      <c r="E58" s="62">
        <v>0.1</v>
      </c>
      <c r="F58" s="40">
        <f t="shared" si="8"/>
        <v>96.8</v>
      </c>
      <c r="G58" s="35">
        <v>1.4999999999999999E-2</v>
      </c>
      <c r="H58" s="139">
        <f t="shared" si="17"/>
        <v>115</v>
      </c>
      <c r="I58" s="60">
        <f t="shared" si="9"/>
        <v>1.7249999999999999</v>
      </c>
      <c r="J58" s="60">
        <v>0</v>
      </c>
      <c r="K58" s="42">
        <f t="shared" si="10"/>
        <v>1.7249999999999999</v>
      </c>
      <c r="L58" s="43">
        <f t="shared" si="11"/>
        <v>166.98</v>
      </c>
      <c r="M58" s="121"/>
    </row>
    <row r="59" spans="1:13" ht="31" x14ac:dyDescent="0.3">
      <c r="A59" s="37">
        <f>IF(E59&lt;&gt;"",1+MAX($A$2:A58),"")</f>
        <v>29</v>
      </c>
      <c r="B59" s="152" t="s">
        <v>111</v>
      </c>
      <c r="C59" s="38" t="s">
        <v>33</v>
      </c>
      <c r="D59" s="38">
        <v>104</v>
      </c>
      <c r="E59" s="62">
        <v>0.1</v>
      </c>
      <c r="F59" s="40">
        <f t="shared" si="8"/>
        <v>114.4</v>
      </c>
      <c r="G59" s="35">
        <v>1.4999999999999999E-2</v>
      </c>
      <c r="H59" s="139">
        <f t="shared" si="17"/>
        <v>115</v>
      </c>
      <c r="I59" s="60">
        <f t="shared" si="9"/>
        <v>1.7249999999999999</v>
      </c>
      <c r="J59" s="60">
        <v>0</v>
      </c>
      <c r="K59" s="42">
        <f t="shared" si="10"/>
        <v>1.7249999999999999</v>
      </c>
      <c r="L59" s="43">
        <f t="shared" si="11"/>
        <v>197.34</v>
      </c>
      <c r="M59" s="121"/>
    </row>
    <row r="60" spans="1:13" x14ac:dyDescent="0.3">
      <c r="A60" s="37">
        <f>IF(E60&lt;&gt;"",1+MAX($A$2:A59),"")</f>
        <v>30</v>
      </c>
      <c r="B60" s="93" t="s">
        <v>58</v>
      </c>
      <c r="C60" s="38" t="s">
        <v>32</v>
      </c>
      <c r="D60" s="38">
        <v>3</v>
      </c>
      <c r="E60" s="62">
        <v>0</v>
      </c>
      <c r="F60" s="40">
        <f t="shared" si="8"/>
        <v>3</v>
      </c>
      <c r="G60" s="35">
        <v>0.65800000000000003</v>
      </c>
      <c r="H60" s="139">
        <f t="shared" si="17"/>
        <v>115</v>
      </c>
      <c r="I60" s="60">
        <f t="shared" si="9"/>
        <v>75.67</v>
      </c>
      <c r="J60" s="60">
        <v>0</v>
      </c>
      <c r="K60" s="42">
        <f t="shared" si="10"/>
        <v>75.67</v>
      </c>
      <c r="L60" s="43">
        <f t="shared" si="11"/>
        <v>227.01</v>
      </c>
      <c r="M60" s="121"/>
    </row>
    <row r="61" spans="1:13" x14ac:dyDescent="0.3">
      <c r="A61" s="37">
        <f>IF(E61&lt;&gt;"",1+MAX($A$2:A60),"")</f>
        <v>31</v>
      </c>
      <c r="B61" s="93" t="s">
        <v>51</v>
      </c>
      <c r="C61" s="38" t="s">
        <v>32</v>
      </c>
      <c r="D61" s="38">
        <v>50</v>
      </c>
      <c r="E61" s="62">
        <v>0</v>
      </c>
      <c r="F61" s="40">
        <f t="shared" si="8"/>
        <v>50</v>
      </c>
      <c r="G61" s="35">
        <v>4.4999999999999998E-2</v>
      </c>
      <c r="H61" s="139">
        <f t="shared" si="17"/>
        <v>115</v>
      </c>
      <c r="I61" s="60">
        <f t="shared" si="9"/>
        <v>5.1749999999999998</v>
      </c>
      <c r="J61" s="60">
        <v>0</v>
      </c>
      <c r="K61" s="42">
        <f t="shared" si="10"/>
        <v>5.1749999999999998</v>
      </c>
      <c r="L61" s="43">
        <f t="shared" si="11"/>
        <v>258.75</v>
      </c>
      <c r="M61" s="121"/>
    </row>
    <row r="62" spans="1:13" ht="45" x14ac:dyDescent="0.3">
      <c r="A62" s="37"/>
      <c r="B62" s="153" t="s">
        <v>95</v>
      </c>
      <c r="C62" s="38"/>
      <c r="D62" s="38"/>
      <c r="E62" s="62"/>
      <c r="F62" s="40"/>
      <c r="G62" s="35"/>
      <c r="H62" s="139"/>
      <c r="I62" s="60"/>
      <c r="J62" s="60"/>
      <c r="K62" s="42"/>
      <c r="L62" s="43"/>
      <c r="M62" s="121"/>
    </row>
    <row r="63" spans="1:13" x14ac:dyDescent="0.3">
      <c r="A63" s="37" t="str">
        <f>IF(E63&lt;&gt;"",1+MAX($A$2:A61),"")</f>
        <v/>
      </c>
      <c r="B63" s="109" t="s">
        <v>61</v>
      </c>
      <c r="C63" s="38"/>
      <c r="D63" s="38"/>
      <c r="E63" s="62"/>
      <c r="F63" s="40"/>
      <c r="G63" s="35"/>
      <c r="H63" s="139"/>
      <c r="I63" s="60"/>
      <c r="J63" s="60"/>
      <c r="K63" s="42"/>
      <c r="L63" s="43"/>
      <c r="M63" s="121"/>
    </row>
    <row r="64" spans="1:13" ht="31" x14ac:dyDescent="0.3">
      <c r="A64" s="37">
        <f>IF(E64&lt;&gt;"",1+MAX($A$2:A63),"")</f>
        <v>32</v>
      </c>
      <c r="B64" s="152" t="s">
        <v>112</v>
      </c>
      <c r="C64" s="38" t="s">
        <v>33</v>
      </c>
      <c r="D64" s="38">
        <v>135</v>
      </c>
      <c r="E64" s="62">
        <v>0.1</v>
      </c>
      <c r="F64" s="40">
        <f t="shared" si="8"/>
        <v>148.5</v>
      </c>
      <c r="G64" s="35">
        <v>1.4999999999999999E-2</v>
      </c>
      <c r="H64" s="139">
        <f t="shared" ref="H64:H70" si="18">$H$7</f>
        <v>115</v>
      </c>
      <c r="I64" s="60">
        <f t="shared" si="9"/>
        <v>1.7249999999999999</v>
      </c>
      <c r="J64" s="60">
        <v>0</v>
      </c>
      <c r="K64" s="42">
        <f t="shared" si="10"/>
        <v>1.7249999999999999</v>
      </c>
      <c r="L64" s="43">
        <f t="shared" si="11"/>
        <v>256.16249999999997</v>
      </c>
      <c r="M64" s="121"/>
    </row>
    <row r="65" spans="1:19" ht="46.5" x14ac:dyDescent="0.3">
      <c r="A65" s="37">
        <f>IF(E65&lt;&gt;"",1+MAX($A$2:A64),"")</f>
        <v>33</v>
      </c>
      <c r="B65" s="152" t="s">
        <v>113</v>
      </c>
      <c r="C65" s="38" t="s">
        <v>33</v>
      </c>
      <c r="D65" s="38">
        <v>908</v>
      </c>
      <c r="E65" s="62">
        <v>0.1</v>
      </c>
      <c r="F65" s="40">
        <f t="shared" si="8"/>
        <v>998.8</v>
      </c>
      <c r="G65" s="35">
        <v>1.4999999999999999E-2</v>
      </c>
      <c r="H65" s="139">
        <f t="shared" si="18"/>
        <v>115</v>
      </c>
      <c r="I65" s="60">
        <f t="shared" si="9"/>
        <v>1.7249999999999999</v>
      </c>
      <c r="J65" s="60">
        <v>0</v>
      </c>
      <c r="K65" s="42">
        <f t="shared" si="10"/>
        <v>1.7249999999999999</v>
      </c>
      <c r="L65" s="43">
        <f t="shared" si="11"/>
        <v>1722.9299999999998</v>
      </c>
      <c r="M65" s="121"/>
    </row>
    <row r="66" spans="1:19" ht="46.5" x14ac:dyDescent="0.3">
      <c r="A66" s="37">
        <f>IF(E66&lt;&gt;"",1+MAX($A$2:A65),"")</f>
        <v>34</v>
      </c>
      <c r="B66" s="152" t="s">
        <v>114</v>
      </c>
      <c r="C66" s="38" t="s">
        <v>33</v>
      </c>
      <c r="D66" s="38">
        <v>557</v>
      </c>
      <c r="E66" s="62">
        <v>0.1</v>
      </c>
      <c r="F66" s="40">
        <f t="shared" si="8"/>
        <v>612.70000000000005</v>
      </c>
      <c r="G66" s="35">
        <v>1.4E-2</v>
      </c>
      <c r="H66" s="139">
        <f t="shared" si="18"/>
        <v>115</v>
      </c>
      <c r="I66" s="60">
        <f t="shared" si="9"/>
        <v>1.61</v>
      </c>
      <c r="J66" s="60">
        <v>0</v>
      </c>
      <c r="K66" s="42">
        <f t="shared" si="10"/>
        <v>1.61</v>
      </c>
      <c r="L66" s="43">
        <f t="shared" si="11"/>
        <v>986.44700000000012</v>
      </c>
      <c r="M66" s="121"/>
    </row>
    <row r="67" spans="1:19" x14ac:dyDescent="0.3">
      <c r="A67" s="37">
        <f>IF(E67&lt;&gt;"",1+MAX($A$2:A66),"")</f>
        <v>35</v>
      </c>
      <c r="B67" s="93" t="s">
        <v>115</v>
      </c>
      <c r="C67" s="38" t="s">
        <v>33</v>
      </c>
      <c r="D67" s="38">
        <v>557</v>
      </c>
      <c r="E67" s="62">
        <v>0.1</v>
      </c>
      <c r="F67" s="40">
        <f t="shared" si="8"/>
        <v>612.70000000000005</v>
      </c>
      <c r="G67" s="35">
        <v>1.4999999999999999E-2</v>
      </c>
      <c r="H67" s="139">
        <f t="shared" si="18"/>
        <v>115</v>
      </c>
      <c r="I67" s="60">
        <f t="shared" si="9"/>
        <v>1.7249999999999999</v>
      </c>
      <c r="J67" s="60">
        <v>0</v>
      </c>
      <c r="K67" s="42">
        <f t="shared" si="10"/>
        <v>1.7249999999999999</v>
      </c>
      <c r="L67" s="43">
        <f t="shared" si="11"/>
        <v>1056.9075</v>
      </c>
      <c r="M67" s="121"/>
    </row>
    <row r="68" spans="1:19" ht="31" x14ac:dyDescent="0.3">
      <c r="A68" s="37">
        <f>IF(E68&lt;&gt;"",1+MAX($A$2:A67),"")</f>
        <v>36</v>
      </c>
      <c r="B68" s="152" t="s">
        <v>110</v>
      </c>
      <c r="C68" s="38" t="s">
        <v>33</v>
      </c>
      <c r="D68" s="38">
        <v>304</v>
      </c>
      <c r="E68" s="62">
        <v>0.1</v>
      </c>
      <c r="F68" s="40">
        <f t="shared" si="8"/>
        <v>334.4</v>
      </c>
      <c r="G68" s="35">
        <v>1.4999999999999999E-2</v>
      </c>
      <c r="H68" s="139">
        <f t="shared" si="18"/>
        <v>115</v>
      </c>
      <c r="I68" s="60">
        <f t="shared" si="9"/>
        <v>1.7249999999999999</v>
      </c>
      <c r="J68" s="60">
        <v>0</v>
      </c>
      <c r="K68" s="42">
        <f t="shared" si="10"/>
        <v>1.7249999999999999</v>
      </c>
      <c r="L68" s="43">
        <f t="shared" si="11"/>
        <v>576.83999999999992</v>
      </c>
      <c r="M68" s="121"/>
    </row>
    <row r="69" spans="1:19" x14ac:dyDescent="0.3">
      <c r="A69" s="37">
        <f>IF(E69&lt;&gt;"",1+MAX($A$2:A68),"")</f>
        <v>37</v>
      </c>
      <c r="B69" s="93" t="s">
        <v>58</v>
      </c>
      <c r="C69" s="38" t="s">
        <v>32</v>
      </c>
      <c r="D69" s="38">
        <v>6</v>
      </c>
      <c r="E69" s="62">
        <v>0</v>
      </c>
      <c r="F69" s="40">
        <f t="shared" si="8"/>
        <v>6</v>
      </c>
      <c r="G69" s="35">
        <v>0.65800000000000003</v>
      </c>
      <c r="H69" s="139">
        <f t="shared" si="18"/>
        <v>115</v>
      </c>
      <c r="I69" s="60">
        <f t="shared" si="9"/>
        <v>75.67</v>
      </c>
      <c r="J69" s="60">
        <v>0</v>
      </c>
      <c r="K69" s="42">
        <f t="shared" si="10"/>
        <v>75.67</v>
      </c>
      <c r="L69" s="43">
        <f t="shared" si="11"/>
        <v>454.02</v>
      </c>
      <c r="M69" s="121"/>
    </row>
    <row r="70" spans="1:19" x14ac:dyDescent="0.3">
      <c r="A70" s="37">
        <f>IF(E70&lt;&gt;"",1+MAX($A$2:A69),"")</f>
        <v>38</v>
      </c>
      <c r="B70" s="93" t="s">
        <v>51</v>
      </c>
      <c r="C70" s="38" t="s">
        <v>32</v>
      </c>
      <c r="D70" s="38">
        <v>408</v>
      </c>
      <c r="E70" s="62">
        <v>0</v>
      </c>
      <c r="F70" s="40">
        <f t="shared" si="8"/>
        <v>408</v>
      </c>
      <c r="G70" s="35">
        <v>4.4999999999999998E-2</v>
      </c>
      <c r="H70" s="139">
        <f t="shared" si="18"/>
        <v>115</v>
      </c>
      <c r="I70" s="60">
        <f t="shared" si="9"/>
        <v>5.1749999999999998</v>
      </c>
      <c r="J70" s="60">
        <v>0</v>
      </c>
      <c r="K70" s="42">
        <f t="shared" si="10"/>
        <v>5.1749999999999998</v>
      </c>
      <c r="L70" s="43">
        <f t="shared" si="11"/>
        <v>2111.4</v>
      </c>
      <c r="M70" s="121"/>
    </row>
    <row r="71" spans="1:19" ht="45" x14ac:dyDescent="0.3">
      <c r="A71" s="37"/>
      <c r="B71" s="153" t="s">
        <v>95</v>
      </c>
      <c r="C71" s="38"/>
      <c r="D71" s="38"/>
      <c r="E71" s="62"/>
      <c r="F71" s="40"/>
      <c r="G71" s="35"/>
      <c r="H71" s="139"/>
      <c r="I71" s="60"/>
      <c r="J71" s="60"/>
      <c r="K71" s="42"/>
      <c r="L71" s="43"/>
      <c r="M71" s="121"/>
    </row>
    <row r="72" spans="1:19" x14ac:dyDescent="0.3">
      <c r="A72" s="37" t="str">
        <f>IF(E72&lt;&gt;"",1+MAX($A$2:A70),"")</f>
        <v/>
      </c>
      <c r="B72" s="109" t="s">
        <v>52</v>
      </c>
      <c r="C72" s="38"/>
      <c r="D72" s="38"/>
      <c r="E72" s="62"/>
      <c r="F72" s="40"/>
      <c r="G72" s="35"/>
      <c r="H72" s="139"/>
      <c r="I72" s="60"/>
      <c r="J72" s="60"/>
      <c r="K72" s="42"/>
      <c r="L72" s="43"/>
      <c r="M72" s="121"/>
    </row>
    <row r="73" spans="1:19" ht="31" x14ac:dyDescent="0.3">
      <c r="A73" s="37">
        <f>IF(E73&lt;&gt;"",1+MAX($A$2:A72),"")</f>
        <v>39</v>
      </c>
      <c r="B73" s="152" t="s">
        <v>116</v>
      </c>
      <c r="C73" s="38" t="s">
        <v>33</v>
      </c>
      <c r="D73" s="38">
        <v>121</v>
      </c>
      <c r="E73" s="62">
        <v>0.1</v>
      </c>
      <c r="F73" s="40">
        <f t="shared" si="8"/>
        <v>133.1</v>
      </c>
      <c r="G73" s="35">
        <v>1.4999999999999999E-2</v>
      </c>
      <c r="H73" s="139">
        <f t="shared" ref="H73:H78" si="19">$H$7</f>
        <v>115</v>
      </c>
      <c r="I73" s="60">
        <f t="shared" si="9"/>
        <v>1.7249999999999999</v>
      </c>
      <c r="J73" s="60">
        <v>0</v>
      </c>
      <c r="K73" s="42">
        <f t="shared" si="10"/>
        <v>1.7249999999999999</v>
      </c>
      <c r="L73" s="43">
        <f t="shared" si="11"/>
        <v>229.59749999999997</v>
      </c>
      <c r="M73" s="121"/>
    </row>
    <row r="74" spans="1:19" ht="31" x14ac:dyDescent="0.3">
      <c r="A74" s="37">
        <f>IF(E74&lt;&gt;"",1+MAX($A$2:A73),"")</f>
        <v>40</v>
      </c>
      <c r="B74" s="152" t="s">
        <v>117</v>
      </c>
      <c r="C74" s="38" t="s">
        <v>33</v>
      </c>
      <c r="D74" s="38">
        <v>468</v>
      </c>
      <c r="E74" s="62">
        <v>0.1</v>
      </c>
      <c r="F74" s="40">
        <f t="shared" si="8"/>
        <v>514.79999999999995</v>
      </c>
      <c r="G74" s="35">
        <v>1.4999999999999999E-2</v>
      </c>
      <c r="H74" s="139">
        <f t="shared" si="19"/>
        <v>115</v>
      </c>
      <c r="I74" s="60">
        <f t="shared" si="9"/>
        <v>1.7249999999999999</v>
      </c>
      <c r="J74" s="60">
        <v>0</v>
      </c>
      <c r="K74" s="42">
        <f t="shared" si="10"/>
        <v>1.7249999999999999</v>
      </c>
      <c r="L74" s="43">
        <f t="shared" si="11"/>
        <v>888.02999999999986</v>
      </c>
      <c r="M74" s="121"/>
    </row>
    <row r="75" spans="1:19" ht="46.5" x14ac:dyDescent="0.3">
      <c r="A75" s="37">
        <f>IF(E75&lt;&gt;"",1+MAX($A$2:A74),"")</f>
        <v>41</v>
      </c>
      <c r="B75" s="152" t="s">
        <v>118</v>
      </c>
      <c r="C75" s="38" t="s">
        <v>33</v>
      </c>
      <c r="D75" s="38">
        <v>734</v>
      </c>
      <c r="E75" s="62">
        <v>0.1</v>
      </c>
      <c r="F75" s="40">
        <f t="shared" si="8"/>
        <v>807.4</v>
      </c>
      <c r="G75" s="35">
        <v>1.4999999999999999E-2</v>
      </c>
      <c r="H75" s="139">
        <f t="shared" si="19"/>
        <v>115</v>
      </c>
      <c r="I75" s="60">
        <f t="shared" si="9"/>
        <v>1.7249999999999999</v>
      </c>
      <c r="J75" s="60">
        <v>0</v>
      </c>
      <c r="K75" s="42">
        <f t="shared" si="10"/>
        <v>1.7249999999999999</v>
      </c>
      <c r="L75" s="43">
        <f t="shared" si="11"/>
        <v>1392.7649999999999</v>
      </c>
      <c r="M75" s="121"/>
    </row>
    <row r="76" spans="1:19" ht="31" x14ac:dyDescent="0.3">
      <c r="A76" s="37">
        <f>IF(E76&lt;&gt;"",1+MAX($A$2:A75),"")</f>
        <v>42</v>
      </c>
      <c r="B76" s="152" t="s">
        <v>119</v>
      </c>
      <c r="C76" s="38" t="s">
        <v>33</v>
      </c>
      <c r="D76" s="38">
        <v>94</v>
      </c>
      <c r="E76" s="62">
        <v>0.1</v>
      </c>
      <c r="F76" s="40">
        <f t="shared" si="8"/>
        <v>103.4</v>
      </c>
      <c r="G76" s="35">
        <v>1.4999999999999999E-2</v>
      </c>
      <c r="H76" s="139">
        <f t="shared" si="19"/>
        <v>115</v>
      </c>
      <c r="I76" s="60">
        <f t="shared" si="9"/>
        <v>1.7249999999999999</v>
      </c>
      <c r="J76" s="60">
        <v>0</v>
      </c>
      <c r="K76" s="42">
        <f t="shared" si="10"/>
        <v>1.7249999999999999</v>
      </c>
      <c r="L76" s="43">
        <f t="shared" si="11"/>
        <v>178.36500000000001</v>
      </c>
      <c r="M76" s="121"/>
    </row>
    <row r="77" spans="1:19" x14ac:dyDescent="0.3">
      <c r="A77" s="37">
        <f>IF(E77&lt;&gt;"",1+MAX($A$2:A76),"")</f>
        <v>43</v>
      </c>
      <c r="B77" s="93" t="s">
        <v>58</v>
      </c>
      <c r="C77" s="38" t="s">
        <v>32</v>
      </c>
      <c r="D77" s="38">
        <v>3</v>
      </c>
      <c r="E77" s="62">
        <v>0</v>
      </c>
      <c r="F77" s="40">
        <f t="shared" si="8"/>
        <v>3</v>
      </c>
      <c r="G77" s="35">
        <v>0.65800000000000003</v>
      </c>
      <c r="H77" s="139">
        <f t="shared" si="19"/>
        <v>115</v>
      </c>
      <c r="I77" s="60">
        <f t="shared" si="9"/>
        <v>75.67</v>
      </c>
      <c r="J77" s="60">
        <v>0</v>
      </c>
      <c r="K77" s="42">
        <f t="shared" si="10"/>
        <v>75.67</v>
      </c>
      <c r="L77" s="43">
        <f t="shared" si="11"/>
        <v>227.01</v>
      </c>
      <c r="M77" s="121"/>
    </row>
    <row r="78" spans="1:19" x14ac:dyDescent="0.3">
      <c r="A78" s="37">
        <f>IF(E78&lt;&gt;"",1+MAX($A$2:A77),"")</f>
        <v>44</v>
      </c>
      <c r="B78" s="93" t="s">
        <v>51</v>
      </c>
      <c r="C78" s="38" t="s">
        <v>32</v>
      </c>
      <c r="D78" s="38">
        <v>169</v>
      </c>
      <c r="E78" s="62">
        <v>0</v>
      </c>
      <c r="F78" s="40">
        <f t="shared" si="8"/>
        <v>169</v>
      </c>
      <c r="G78" s="35">
        <v>4.4999999999999998E-2</v>
      </c>
      <c r="H78" s="139">
        <f t="shared" si="19"/>
        <v>115</v>
      </c>
      <c r="I78" s="60">
        <f t="shared" si="9"/>
        <v>5.1749999999999998</v>
      </c>
      <c r="J78" s="60">
        <v>0</v>
      </c>
      <c r="K78" s="42">
        <f t="shared" si="10"/>
        <v>5.1749999999999998</v>
      </c>
      <c r="L78" s="43">
        <f t="shared" si="11"/>
        <v>874.57499999999993</v>
      </c>
      <c r="M78" s="121"/>
    </row>
    <row r="79" spans="1:19" ht="45" x14ac:dyDescent="0.3">
      <c r="A79" s="37"/>
      <c r="B79" s="153" t="s">
        <v>95</v>
      </c>
      <c r="C79" s="38"/>
      <c r="D79" s="38"/>
      <c r="E79" s="62"/>
      <c r="F79" s="40"/>
      <c r="G79" s="35"/>
      <c r="H79" s="139"/>
      <c r="I79" s="60"/>
      <c r="J79" s="60"/>
      <c r="K79" s="42"/>
      <c r="L79" s="43"/>
      <c r="M79" s="121"/>
    </row>
    <row r="80" spans="1:19" s="1" customFormat="1" x14ac:dyDescent="0.3">
      <c r="A80" s="37" t="str">
        <f>IF(E80&lt;&gt;"",1+MAX($A$2:A78),"")</f>
        <v/>
      </c>
      <c r="B80" s="109" t="s">
        <v>62</v>
      </c>
      <c r="C80" s="38"/>
      <c r="D80" s="38"/>
      <c r="E80" s="62"/>
      <c r="F80" s="40"/>
      <c r="G80" s="35"/>
      <c r="H80" s="139"/>
      <c r="I80" s="60"/>
      <c r="J80" s="60"/>
      <c r="K80" s="42"/>
      <c r="L80" s="43"/>
      <c r="M80" s="121"/>
      <c r="N80" s="122"/>
      <c r="O80" s="122"/>
      <c r="P80" s="122"/>
      <c r="Q80" s="122"/>
      <c r="R80" s="122"/>
      <c r="S80" s="123"/>
    </row>
    <row r="81" spans="1:13" ht="31" x14ac:dyDescent="0.3">
      <c r="A81" s="37">
        <f>IF(E81&lt;&gt;"",1+MAX($A$2:A80),"")</f>
        <v>45</v>
      </c>
      <c r="B81" s="152" t="s">
        <v>94</v>
      </c>
      <c r="C81" s="38" t="s">
        <v>33</v>
      </c>
      <c r="D81" s="38">
        <v>27</v>
      </c>
      <c r="E81" s="62">
        <v>0.1</v>
      </c>
      <c r="F81" s="40">
        <f t="shared" si="8"/>
        <v>29.7</v>
      </c>
      <c r="G81" s="35">
        <v>1.4999999999999999E-2</v>
      </c>
      <c r="H81" s="139">
        <f t="shared" ref="H81:H82" si="20">$H$7</f>
        <v>115</v>
      </c>
      <c r="I81" s="60">
        <f t="shared" si="9"/>
        <v>1.7249999999999999</v>
      </c>
      <c r="J81" s="60">
        <v>0</v>
      </c>
      <c r="K81" s="42">
        <f t="shared" si="10"/>
        <v>1.7249999999999999</v>
      </c>
      <c r="L81" s="43">
        <f t="shared" si="11"/>
        <v>51.232499999999995</v>
      </c>
      <c r="M81" s="121"/>
    </row>
    <row r="82" spans="1:13" x14ac:dyDescent="0.3">
      <c r="A82" s="37">
        <f>IF(E82&lt;&gt;"",1+MAX($A$2:A81),"")</f>
        <v>46</v>
      </c>
      <c r="B82" s="93" t="s">
        <v>51</v>
      </c>
      <c r="C82" s="38" t="s">
        <v>32</v>
      </c>
      <c r="D82" s="38">
        <v>7</v>
      </c>
      <c r="E82" s="62">
        <v>0</v>
      </c>
      <c r="F82" s="40">
        <f t="shared" si="8"/>
        <v>7</v>
      </c>
      <c r="G82" s="35">
        <v>4.4999999999999998E-2</v>
      </c>
      <c r="H82" s="139">
        <f t="shared" si="20"/>
        <v>115</v>
      </c>
      <c r="I82" s="60">
        <f t="shared" si="9"/>
        <v>5.1749999999999998</v>
      </c>
      <c r="J82" s="60">
        <v>0</v>
      </c>
      <c r="K82" s="42">
        <f t="shared" si="10"/>
        <v>5.1749999999999998</v>
      </c>
      <c r="L82" s="43">
        <f t="shared" si="11"/>
        <v>36.225000000000001</v>
      </c>
      <c r="M82" s="121"/>
    </row>
    <row r="83" spans="1:13" ht="45" x14ac:dyDescent="0.3">
      <c r="A83" s="37"/>
      <c r="B83" s="153" t="s">
        <v>95</v>
      </c>
      <c r="C83" s="38"/>
      <c r="D83" s="38"/>
      <c r="E83" s="62"/>
      <c r="F83" s="40"/>
      <c r="G83" s="35"/>
      <c r="H83" s="139"/>
      <c r="I83" s="60"/>
      <c r="J83" s="60"/>
      <c r="K83" s="42"/>
      <c r="L83" s="43"/>
      <c r="M83" s="121"/>
    </row>
    <row r="84" spans="1:13" x14ac:dyDescent="0.3">
      <c r="A84" s="37" t="str">
        <f>IF(E84&lt;&gt;"",1+MAX($A$2:A82),"")</f>
        <v/>
      </c>
      <c r="B84" s="109" t="s">
        <v>63</v>
      </c>
      <c r="C84" s="38"/>
      <c r="D84" s="38"/>
      <c r="E84" s="62"/>
      <c r="F84" s="40"/>
      <c r="G84" s="35"/>
      <c r="H84" s="139"/>
      <c r="I84" s="60"/>
      <c r="J84" s="60"/>
      <c r="K84" s="42"/>
      <c r="L84" s="43"/>
      <c r="M84" s="121"/>
    </row>
    <row r="85" spans="1:13" ht="31" x14ac:dyDescent="0.3">
      <c r="A85" s="37">
        <f>IF(E85&lt;&gt;"",1+MAX($A$2:A84),"")</f>
        <v>47</v>
      </c>
      <c r="B85" s="152" t="s">
        <v>120</v>
      </c>
      <c r="C85" s="38" t="s">
        <v>33</v>
      </c>
      <c r="D85" s="38">
        <v>26</v>
      </c>
      <c r="E85" s="62">
        <v>0.1</v>
      </c>
      <c r="F85" s="40">
        <f t="shared" si="8"/>
        <v>28.6</v>
      </c>
      <c r="G85" s="35">
        <v>1.4999999999999999E-2</v>
      </c>
      <c r="H85" s="139">
        <f t="shared" ref="H85:H86" si="21">$H$7</f>
        <v>115</v>
      </c>
      <c r="I85" s="60">
        <f t="shared" si="9"/>
        <v>1.7249999999999999</v>
      </c>
      <c r="J85" s="60">
        <v>0</v>
      </c>
      <c r="K85" s="42">
        <f t="shared" si="10"/>
        <v>1.7249999999999999</v>
      </c>
      <c r="L85" s="43">
        <f t="shared" si="11"/>
        <v>49.335000000000001</v>
      </c>
      <c r="M85" s="121"/>
    </row>
    <row r="86" spans="1:13" x14ac:dyDescent="0.3">
      <c r="A86" s="37">
        <f>IF(E86&lt;&gt;"",1+MAX($A$2:A85),"")</f>
        <v>48</v>
      </c>
      <c r="B86" s="93" t="s">
        <v>51</v>
      </c>
      <c r="C86" s="38" t="s">
        <v>32</v>
      </c>
      <c r="D86" s="38">
        <v>7</v>
      </c>
      <c r="E86" s="62">
        <v>0</v>
      </c>
      <c r="F86" s="40">
        <f t="shared" si="8"/>
        <v>7</v>
      </c>
      <c r="G86" s="35">
        <v>4.4999999999999998E-2</v>
      </c>
      <c r="H86" s="139">
        <f t="shared" si="21"/>
        <v>115</v>
      </c>
      <c r="I86" s="60">
        <f t="shared" si="9"/>
        <v>5.1749999999999998</v>
      </c>
      <c r="J86" s="60">
        <v>0</v>
      </c>
      <c r="K86" s="42">
        <f t="shared" si="10"/>
        <v>5.1749999999999998</v>
      </c>
      <c r="L86" s="43">
        <f t="shared" si="11"/>
        <v>36.225000000000001</v>
      </c>
      <c r="M86" s="121"/>
    </row>
    <row r="87" spans="1:13" ht="45" x14ac:dyDescent="0.3">
      <c r="A87" s="37"/>
      <c r="B87" s="153" t="s">
        <v>95</v>
      </c>
      <c r="C87" s="38"/>
      <c r="D87" s="38"/>
      <c r="E87" s="62"/>
      <c r="F87" s="40"/>
      <c r="G87" s="35"/>
      <c r="H87" s="139"/>
      <c r="I87" s="60"/>
      <c r="J87" s="60"/>
      <c r="K87" s="42"/>
      <c r="L87" s="43"/>
      <c r="M87" s="121"/>
    </row>
    <row r="88" spans="1:13" x14ac:dyDescent="0.3">
      <c r="A88" s="37" t="str">
        <f>IF(E88&lt;&gt;"",1+MAX($A$2:A86),"")</f>
        <v/>
      </c>
      <c r="B88" s="109" t="s">
        <v>64</v>
      </c>
      <c r="C88" s="38"/>
      <c r="D88" s="38"/>
      <c r="E88" s="62"/>
      <c r="F88" s="40"/>
      <c r="G88" s="35"/>
      <c r="H88" s="139"/>
      <c r="I88" s="60"/>
      <c r="J88" s="60"/>
      <c r="K88" s="42"/>
      <c r="L88" s="43"/>
      <c r="M88" s="121"/>
    </row>
    <row r="89" spans="1:13" ht="31" x14ac:dyDescent="0.3">
      <c r="A89" s="37">
        <f>IF(E89&lt;&gt;"",1+MAX($A$2:A88),"")</f>
        <v>49</v>
      </c>
      <c r="B89" s="152" t="s">
        <v>121</v>
      </c>
      <c r="C89" s="38" t="s">
        <v>33</v>
      </c>
      <c r="D89" s="38">
        <v>27</v>
      </c>
      <c r="E89" s="62">
        <v>0.1</v>
      </c>
      <c r="F89" s="40">
        <f t="shared" si="8"/>
        <v>29.7</v>
      </c>
      <c r="G89" s="35">
        <v>1.4999999999999999E-2</v>
      </c>
      <c r="H89" s="139">
        <f t="shared" ref="H89:H90" si="22">$H$7</f>
        <v>115</v>
      </c>
      <c r="I89" s="60">
        <f t="shared" si="9"/>
        <v>1.7249999999999999</v>
      </c>
      <c r="J89" s="60">
        <v>0</v>
      </c>
      <c r="K89" s="42">
        <f t="shared" si="10"/>
        <v>1.7249999999999999</v>
      </c>
      <c r="L89" s="43">
        <f t="shared" si="11"/>
        <v>51.232499999999995</v>
      </c>
      <c r="M89" s="121"/>
    </row>
    <row r="90" spans="1:13" x14ac:dyDescent="0.3">
      <c r="A90" s="37">
        <f>IF(E90&lt;&gt;"",1+MAX($A$2:A89),"")</f>
        <v>50</v>
      </c>
      <c r="B90" s="93" t="s">
        <v>51</v>
      </c>
      <c r="C90" s="38" t="s">
        <v>32</v>
      </c>
      <c r="D90" s="38">
        <v>7</v>
      </c>
      <c r="E90" s="62">
        <v>0</v>
      </c>
      <c r="F90" s="40">
        <f t="shared" si="8"/>
        <v>7</v>
      </c>
      <c r="G90" s="35">
        <v>4.4999999999999998E-2</v>
      </c>
      <c r="H90" s="139">
        <f t="shared" si="22"/>
        <v>115</v>
      </c>
      <c r="I90" s="60">
        <f t="shared" si="9"/>
        <v>5.1749999999999998</v>
      </c>
      <c r="J90" s="60">
        <v>0</v>
      </c>
      <c r="K90" s="42">
        <f t="shared" si="10"/>
        <v>5.1749999999999998</v>
      </c>
      <c r="L90" s="43">
        <f t="shared" si="11"/>
        <v>36.225000000000001</v>
      </c>
      <c r="M90" s="121"/>
    </row>
    <row r="91" spans="1:13" ht="45" x14ac:dyDescent="0.3">
      <c r="A91" s="37"/>
      <c r="B91" s="153" t="s">
        <v>95</v>
      </c>
      <c r="C91" s="38"/>
      <c r="D91" s="38"/>
      <c r="E91" s="62"/>
      <c r="F91" s="40"/>
      <c r="G91" s="35"/>
      <c r="H91" s="139"/>
      <c r="I91" s="60"/>
      <c r="J91" s="60"/>
      <c r="K91" s="42"/>
      <c r="L91" s="43"/>
      <c r="M91" s="121"/>
    </row>
    <row r="92" spans="1:13" x14ac:dyDescent="0.3">
      <c r="A92" s="37" t="str">
        <f>IF(E92&lt;&gt;"",1+MAX($A$2:A90),"")</f>
        <v/>
      </c>
      <c r="B92" s="109" t="s">
        <v>65</v>
      </c>
      <c r="C92" s="38"/>
      <c r="D92" s="38"/>
      <c r="E92" s="62"/>
      <c r="F92" s="40"/>
      <c r="G92" s="35"/>
      <c r="H92" s="139"/>
      <c r="I92" s="60"/>
      <c r="J92" s="60"/>
      <c r="K92" s="42"/>
      <c r="L92" s="43"/>
      <c r="M92" s="121"/>
    </row>
    <row r="93" spans="1:13" ht="31" x14ac:dyDescent="0.3">
      <c r="A93" s="37">
        <f>IF(E93&lt;&gt;"",1+MAX($A$2:A92),"")</f>
        <v>51</v>
      </c>
      <c r="B93" s="152" t="s">
        <v>121</v>
      </c>
      <c r="C93" s="38" t="s">
        <v>33</v>
      </c>
      <c r="D93" s="38">
        <v>27</v>
      </c>
      <c r="E93" s="62">
        <v>0.1</v>
      </c>
      <c r="F93" s="40">
        <f t="shared" si="8"/>
        <v>29.7</v>
      </c>
      <c r="G93" s="35">
        <v>1.4999999999999999E-2</v>
      </c>
      <c r="H93" s="139">
        <f t="shared" ref="H93:H95" si="23">$H$7</f>
        <v>115</v>
      </c>
      <c r="I93" s="60">
        <f t="shared" si="9"/>
        <v>1.7249999999999999</v>
      </c>
      <c r="J93" s="60">
        <v>0</v>
      </c>
      <c r="K93" s="42">
        <f t="shared" si="10"/>
        <v>1.7249999999999999</v>
      </c>
      <c r="L93" s="43">
        <f t="shared" si="11"/>
        <v>51.232499999999995</v>
      </c>
      <c r="M93" s="121"/>
    </row>
    <row r="94" spans="1:13" x14ac:dyDescent="0.3">
      <c r="A94" s="37">
        <f>IF(E94&lt;&gt;"",1+MAX($A$2:A93),"")</f>
        <v>52</v>
      </c>
      <c r="B94" s="93" t="s">
        <v>60</v>
      </c>
      <c r="C94" s="38" t="s">
        <v>33</v>
      </c>
      <c r="D94" s="38">
        <v>102</v>
      </c>
      <c r="E94" s="62">
        <v>0.1</v>
      </c>
      <c r="F94" s="40">
        <f t="shared" si="8"/>
        <v>112.2</v>
      </c>
      <c r="G94" s="35">
        <v>1.4999999999999999E-2</v>
      </c>
      <c r="H94" s="139">
        <f t="shared" si="23"/>
        <v>115</v>
      </c>
      <c r="I94" s="60">
        <f t="shared" si="9"/>
        <v>1.7249999999999999</v>
      </c>
      <c r="J94" s="60">
        <v>0</v>
      </c>
      <c r="K94" s="42">
        <f t="shared" si="10"/>
        <v>1.7249999999999999</v>
      </c>
      <c r="L94" s="43">
        <f t="shared" si="11"/>
        <v>193.54499999999999</v>
      </c>
      <c r="M94" s="121"/>
    </row>
    <row r="95" spans="1:13" x14ac:dyDescent="0.3">
      <c r="A95" s="37">
        <f>IF(E95&lt;&gt;"",1+MAX($A$2:A94),"")</f>
        <v>53</v>
      </c>
      <c r="B95" s="93" t="s">
        <v>51</v>
      </c>
      <c r="C95" s="38" t="s">
        <v>32</v>
      </c>
      <c r="D95" s="38">
        <v>19</v>
      </c>
      <c r="E95" s="62">
        <v>0</v>
      </c>
      <c r="F95" s="40">
        <f t="shared" si="8"/>
        <v>19</v>
      </c>
      <c r="G95" s="35">
        <v>4.4999999999999998E-2</v>
      </c>
      <c r="H95" s="139">
        <f t="shared" si="23"/>
        <v>115</v>
      </c>
      <c r="I95" s="60">
        <f t="shared" si="9"/>
        <v>5.1749999999999998</v>
      </c>
      <c r="J95" s="60">
        <v>0</v>
      </c>
      <c r="K95" s="42">
        <f t="shared" si="10"/>
        <v>5.1749999999999998</v>
      </c>
      <c r="L95" s="43">
        <f t="shared" si="11"/>
        <v>98.325000000000003</v>
      </c>
      <c r="M95" s="121"/>
    </row>
    <row r="96" spans="1:13" ht="45" x14ac:dyDescent="0.3">
      <c r="A96" s="37"/>
      <c r="B96" s="153" t="s">
        <v>95</v>
      </c>
      <c r="C96" s="38"/>
      <c r="D96" s="38"/>
      <c r="E96" s="62"/>
      <c r="F96" s="40"/>
      <c r="G96" s="35"/>
      <c r="H96" s="139"/>
      <c r="I96" s="60"/>
      <c r="J96" s="60"/>
      <c r="K96" s="42"/>
      <c r="L96" s="43"/>
      <c r="M96" s="121"/>
    </row>
    <row r="97" spans="1:13" x14ac:dyDescent="0.3">
      <c r="A97" s="37" t="str">
        <f>IF(E97&lt;&gt;"",1+MAX($A$2:A95),"")</f>
        <v/>
      </c>
      <c r="B97" s="109" t="s">
        <v>66</v>
      </c>
      <c r="C97" s="38"/>
      <c r="D97" s="38"/>
      <c r="E97" s="62"/>
      <c r="F97" s="40"/>
      <c r="G97" s="35"/>
      <c r="H97" s="139"/>
      <c r="I97" s="60"/>
      <c r="J97" s="60"/>
      <c r="K97" s="42"/>
      <c r="L97" s="43"/>
      <c r="M97" s="121"/>
    </row>
    <row r="98" spans="1:13" ht="31" x14ac:dyDescent="0.3">
      <c r="A98" s="37">
        <f>IF(E98&lt;&gt;"",1+MAX($A$2:A97),"")</f>
        <v>54</v>
      </c>
      <c r="B98" s="152" t="s">
        <v>121</v>
      </c>
      <c r="C98" s="38" t="s">
        <v>33</v>
      </c>
      <c r="D98" s="38">
        <v>27</v>
      </c>
      <c r="E98" s="62">
        <v>0.1</v>
      </c>
      <c r="F98" s="40">
        <f t="shared" si="8"/>
        <v>29.7</v>
      </c>
      <c r="G98" s="35">
        <v>1.4999999999999999E-2</v>
      </c>
      <c r="H98" s="139">
        <f t="shared" ref="H98:H99" si="24">$H$7</f>
        <v>115</v>
      </c>
      <c r="I98" s="60">
        <f t="shared" si="9"/>
        <v>1.7249999999999999</v>
      </c>
      <c r="J98" s="60">
        <v>0</v>
      </c>
      <c r="K98" s="42">
        <f t="shared" si="10"/>
        <v>1.7249999999999999</v>
      </c>
      <c r="L98" s="43">
        <f t="shared" si="11"/>
        <v>51.232499999999995</v>
      </c>
      <c r="M98" s="121"/>
    </row>
    <row r="99" spans="1:13" x14ac:dyDescent="0.3">
      <c r="A99" s="37">
        <f>IF(E99&lt;&gt;"",1+MAX($A$2:A98),"")</f>
        <v>55</v>
      </c>
      <c r="B99" s="93" t="s">
        <v>51</v>
      </c>
      <c r="C99" s="38" t="s">
        <v>32</v>
      </c>
      <c r="D99" s="38">
        <v>7</v>
      </c>
      <c r="E99" s="62">
        <v>0</v>
      </c>
      <c r="F99" s="40">
        <f t="shared" si="8"/>
        <v>7</v>
      </c>
      <c r="G99" s="35">
        <v>4.4999999999999998E-2</v>
      </c>
      <c r="H99" s="139">
        <f t="shared" si="24"/>
        <v>115</v>
      </c>
      <c r="I99" s="60">
        <f t="shared" si="9"/>
        <v>5.1749999999999998</v>
      </c>
      <c r="J99" s="60">
        <v>0</v>
      </c>
      <c r="K99" s="42">
        <f t="shared" si="10"/>
        <v>5.1749999999999998</v>
      </c>
      <c r="L99" s="43">
        <f t="shared" si="11"/>
        <v>36.225000000000001</v>
      </c>
      <c r="M99" s="121"/>
    </row>
    <row r="100" spans="1:13" ht="45" x14ac:dyDescent="0.3">
      <c r="A100" s="37"/>
      <c r="B100" s="153" t="s">
        <v>95</v>
      </c>
      <c r="C100" s="38"/>
      <c r="D100" s="38"/>
      <c r="E100" s="62"/>
      <c r="F100" s="40"/>
      <c r="G100" s="35"/>
      <c r="H100" s="139"/>
      <c r="I100" s="60"/>
      <c r="J100" s="60"/>
      <c r="K100" s="42"/>
      <c r="L100" s="43"/>
      <c r="M100" s="121"/>
    </row>
    <row r="101" spans="1:13" x14ac:dyDescent="0.3">
      <c r="A101" s="37" t="str">
        <f>IF(E101&lt;&gt;"",1+MAX($A$2:A99),"")</f>
        <v/>
      </c>
      <c r="B101" s="109" t="s">
        <v>54</v>
      </c>
      <c r="C101" s="38"/>
      <c r="D101" s="38"/>
      <c r="E101" s="62"/>
      <c r="F101" s="40"/>
      <c r="G101" s="35"/>
      <c r="H101" s="139"/>
      <c r="I101" s="60"/>
      <c r="J101" s="60"/>
      <c r="K101" s="42"/>
      <c r="L101" s="43"/>
      <c r="M101" s="121"/>
    </row>
    <row r="102" spans="1:13" ht="31" x14ac:dyDescent="0.3">
      <c r="A102" s="37">
        <f>IF(E102&lt;&gt;"",1+MAX($A$2:A101),"")</f>
        <v>56</v>
      </c>
      <c r="B102" s="152" t="s">
        <v>122</v>
      </c>
      <c r="C102" s="38" t="s">
        <v>33</v>
      </c>
      <c r="D102" s="38">
        <v>68</v>
      </c>
      <c r="E102" s="62">
        <v>0.1</v>
      </c>
      <c r="F102" s="40">
        <f t="shared" si="8"/>
        <v>74.8</v>
      </c>
      <c r="G102" s="35">
        <v>1.4999999999999999E-2</v>
      </c>
      <c r="H102" s="139">
        <f t="shared" ref="H102:H106" si="25">$H$7</f>
        <v>115</v>
      </c>
      <c r="I102" s="60">
        <f t="shared" si="9"/>
        <v>1.7249999999999999</v>
      </c>
      <c r="J102" s="60">
        <v>0</v>
      </c>
      <c r="K102" s="42">
        <f t="shared" si="10"/>
        <v>1.7249999999999999</v>
      </c>
      <c r="L102" s="43">
        <f t="shared" si="11"/>
        <v>129.02999999999997</v>
      </c>
      <c r="M102" s="121"/>
    </row>
    <row r="103" spans="1:13" ht="46.5" x14ac:dyDescent="0.3">
      <c r="A103" s="37">
        <f>IF(E103&lt;&gt;"",1+MAX($A$2:A102),"")</f>
        <v>57</v>
      </c>
      <c r="B103" s="152" t="s">
        <v>123</v>
      </c>
      <c r="C103" s="38" t="s">
        <v>33</v>
      </c>
      <c r="D103" s="38">
        <v>270</v>
      </c>
      <c r="E103" s="62">
        <v>0.1</v>
      </c>
      <c r="F103" s="40">
        <f t="shared" si="8"/>
        <v>297</v>
      </c>
      <c r="G103" s="35">
        <v>1.4999999999999999E-2</v>
      </c>
      <c r="H103" s="139">
        <f t="shared" si="25"/>
        <v>115</v>
      </c>
      <c r="I103" s="60">
        <f t="shared" si="9"/>
        <v>1.7249999999999999</v>
      </c>
      <c r="J103" s="60">
        <v>0</v>
      </c>
      <c r="K103" s="42">
        <f t="shared" si="10"/>
        <v>1.7249999999999999</v>
      </c>
      <c r="L103" s="43">
        <f t="shared" si="11"/>
        <v>512.32499999999993</v>
      </c>
      <c r="M103" s="121"/>
    </row>
    <row r="104" spans="1:13" ht="31" x14ac:dyDescent="0.3">
      <c r="A104" s="37">
        <f>IF(E104&lt;&gt;"",1+MAX($A$2:A103),"")</f>
        <v>58</v>
      </c>
      <c r="B104" s="152" t="s">
        <v>124</v>
      </c>
      <c r="C104" s="38" t="s">
        <v>33</v>
      </c>
      <c r="D104" s="38">
        <v>137</v>
      </c>
      <c r="E104" s="62">
        <v>0.1</v>
      </c>
      <c r="F104" s="40">
        <f t="shared" ref="F104:F176" si="26">(E104*D104)+D104</f>
        <v>150.69999999999999</v>
      </c>
      <c r="G104" s="35">
        <v>1.4999999999999999E-2</v>
      </c>
      <c r="H104" s="139">
        <f t="shared" si="25"/>
        <v>115</v>
      </c>
      <c r="I104" s="60">
        <f t="shared" ref="I104:I176" si="27">G104*H104</f>
        <v>1.7249999999999999</v>
      </c>
      <c r="J104" s="60">
        <v>0</v>
      </c>
      <c r="K104" s="42">
        <f t="shared" ref="K104:K176" si="28">+J104+I104</f>
        <v>1.7249999999999999</v>
      </c>
      <c r="L104" s="43">
        <f t="shared" ref="L104:L176" si="29">F104*K104</f>
        <v>259.95749999999998</v>
      </c>
      <c r="M104" s="121"/>
    </row>
    <row r="105" spans="1:13" x14ac:dyDescent="0.3">
      <c r="A105" s="37">
        <f>IF(E105&lt;&gt;"",1+MAX($A$2:A104),"")</f>
        <v>59</v>
      </c>
      <c r="B105" s="93" t="s">
        <v>58</v>
      </c>
      <c r="C105" s="38" t="s">
        <v>32</v>
      </c>
      <c r="D105" s="38">
        <v>3</v>
      </c>
      <c r="E105" s="62">
        <v>0</v>
      </c>
      <c r="F105" s="40">
        <f t="shared" si="26"/>
        <v>3</v>
      </c>
      <c r="G105" s="35">
        <v>0.65800000000000003</v>
      </c>
      <c r="H105" s="139">
        <f t="shared" si="25"/>
        <v>115</v>
      </c>
      <c r="I105" s="60">
        <f t="shared" si="27"/>
        <v>75.67</v>
      </c>
      <c r="J105" s="60">
        <v>0</v>
      </c>
      <c r="K105" s="42">
        <f t="shared" si="28"/>
        <v>75.67</v>
      </c>
      <c r="L105" s="43">
        <f t="shared" si="29"/>
        <v>227.01</v>
      </c>
      <c r="M105" s="121"/>
    </row>
    <row r="106" spans="1:13" x14ac:dyDescent="0.3">
      <c r="A106" s="37">
        <f>IF(E106&lt;&gt;"",1+MAX($A$2:A105),"")</f>
        <v>60</v>
      </c>
      <c r="B106" s="93" t="s">
        <v>51</v>
      </c>
      <c r="C106" s="38" t="s">
        <v>32</v>
      </c>
      <c r="D106" s="38">
        <v>99</v>
      </c>
      <c r="E106" s="62">
        <v>0</v>
      </c>
      <c r="F106" s="40">
        <f t="shared" si="26"/>
        <v>99</v>
      </c>
      <c r="G106" s="35">
        <v>4.4999999999999998E-2</v>
      </c>
      <c r="H106" s="139">
        <f t="shared" si="25"/>
        <v>115</v>
      </c>
      <c r="I106" s="60">
        <f t="shared" si="27"/>
        <v>5.1749999999999998</v>
      </c>
      <c r="J106" s="60">
        <v>0</v>
      </c>
      <c r="K106" s="42">
        <f t="shared" si="28"/>
        <v>5.1749999999999998</v>
      </c>
      <c r="L106" s="43">
        <f t="shared" si="29"/>
        <v>512.32499999999993</v>
      </c>
      <c r="M106" s="121"/>
    </row>
    <row r="107" spans="1:13" ht="45" x14ac:dyDescent="0.3">
      <c r="A107" s="37"/>
      <c r="B107" s="153" t="s">
        <v>95</v>
      </c>
      <c r="C107" s="38"/>
      <c r="D107" s="38"/>
      <c r="E107" s="62"/>
      <c r="F107" s="40"/>
      <c r="G107" s="35"/>
      <c r="H107" s="139"/>
      <c r="I107" s="60"/>
      <c r="J107" s="60"/>
      <c r="K107" s="42"/>
      <c r="L107" s="43"/>
      <c r="M107" s="121"/>
    </row>
    <row r="108" spans="1:13" x14ac:dyDescent="0.3">
      <c r="A108" s="37" t="str">
        <f>IF(E108&lt;&gt;"",1+MAX($A$2:A106),"")</f>
        <v/>
      </c>
      <c r="B108" s="109" t="s">
        <v>55</v>
      </c>
      <c r="C108" s="38"/>
      <c r="D108" s="38"/>
      <c r="E108" s="62"/>
      <c r="F108" s="40"/>
      <c r="G108" s="35"/>
      <c r="H108" s="139"/>
      <c r="I108" s="60"/>
      <c r="J108" s="60"/>
      <c r="K108" s="42"/>
      <c r="L108" s="43"/>
      <c r="M108" s="121"/>
    </row>
    <row r="109" spans="1:13" ht="31" x14ac:dyDescent="0.3">
      <c r="A109" s="37">
        <f>IF(E109&lt;&gt;"",1+MAX($A$2:A108),"")</f>
        <v>61</v>
      </c>
      <c r="B109" s="152" t="s">
        <v>125</v>
      </c>
      <c r="C109" s="38" t="s">
        <v>33</v>
      </c>
      <c r="D109" s="38">
        <v>14</v>
      </c>
      <c r="E109" s="62">
        <v>0.1</v>
      </c>
      <c r="F109" s="40">
        <f t="shared" si="26"/>
        <v>15.4</v>
      </c>
      <c r="G109" s="35">
        <v>1.4999999999999999E-2</v>
      </c>
      <c r="H109" s="139">
        <f t="shared" ref="H109:H114" si="30">$H$7</f>
        <v>115</v>
      </c>
      <c r="I109" s="60">
        <f t="shared" si="27"/>
        <v>1.7249999999999999</v>
      </c>
      <c r="J109" s="60">
        <v>0</v>
      </c>
      <c r="K109" s="42">
        <f t="shared" si="28"/>
        <v>1.7249999999999999</v>
      </c>
      <c r="L109" s="43">
        <f t="shared" si="29"/>
        <v>26.564999999999998</v>
      </c>
      <c r="M109" s="121"/>
    </row>
    <row r="110" spans="1:13" ht="31" x14ac:dyDescent="0.3">
      <c r="A110" s="37">
        <f>IF(E110&lt;&gt;"",1+MAX($A$2:A109),"")</f>
        <v>62</v>
      </c>
      <c r="B110" s="152" t="s">
        <v>126</v>
      </c>
      <c r="C110" s="38" t="s">
        <v>33</v>
      </c>
      <c r="D110" s="38">
        <v>229</v>
      </c>
      <c r="E110" s="62">
        <v>0.1</v>
      </c>
      <c r="F110" s="40">
        <f t="shared" si="26"/>
        <v>251.9</v>
      </c>
      <c r="G110" s="35">
        <v>1.4999999999999999E-2</v>
      </c>
      <c r="H110" s="139">
        <f t="shared" si="30"/>
        <v>115</v>
      </c>
      <c r="I110" s="60">
        <f t="shared" si="27"/>
        <v>1.7249999999999999</v>
      </c>
      <c r="J110" s="60">
        <v>0</v>
      </c>
      <c r="K110" s="42">
        <f t="shared" si="28"/>
        <v>1.7249999999999999</v>
      </c>
      <c r="L110" s="43">
        <f t="shared" si="29"/>
        <v>434.52749999999997</v>
      </c>
      <c r="M110" s="121"/>
    </row>
    <row r="111" spans="1:13" ht="46.5" x14ac:dyDescent="0.3">
      <c r="A111" s="37">
        <f>IF(E111&lt;&gt;"",1+MAX($A$2:A110),"")</f>
        <v>63</v>
      </c>
      <c r="B111" s="152" t="s">
        <v>127</v>
      </c>
      <c r="C111" s="38" t="s">
        <v>33</v>
      </c>
      <c r="D111" s="38">
        <v>412</v>
      </c>
      <c r="E111" s="62">
        <v>0.1</v>
      </c>
      <c r="F111" s="40">
        <f t="shared" si="26"/>
        <v>453.2</v>
      </c>
      <c r="G111" s="35">
        <v>1.4999999999999999E-2</v>
      </c>
      <c r="H111" s="139">
        <f t="shared" si="30"/>
        <v>115</v>
      </c>
      <c r="I111" s="60">
        <f t="shared" si="27"/>
        <v>1.7249999999999999</v>
      </c>
      <c r="J111" s="60">
        <v>0</v>
      </c>
      <c r="K111" s="42">
        <f t="shared" si="28"/>
        <v>1.7249999999999999</v>
      </c>
      <c r="L111" s="43">
        <f t="shared" si="29"/>
        <v>781.76999999999987</v>
      </c>
      <c r="M111" s="121"/>
    </row>
    <row r="112" spans="1:13" ht="31" x14ac:dyDescent="0.3">
      <c r="A112" s="37">
        <f>IF(E112&lt;&gt;"",1+MAX($A$2:A111),"")</f>
        <v>64</v>
      </c>
      <c r="B112" s="152" t="s">
        <v>128</v>
      </c>
      <c r="C112" s="38" t="s">
        <v>33</v>
      </c>
      <c r="D112" s="38">
        <v>165</v>
      </c>
      <c r="E112" s="62">
        <v>0.1</v>
      </c>
      <c r="F112" s="40">
        <f t="shared" si="26"/>
        <v>181.5</v>
      </c>
      <c r="G112" s="35">
        <v>1.4999999999999999E-2</v>
      </c>
      <c r="H112" s="139">
        <f t="shared" si="30"/>
        <v>115</v>
      </c>
      <c r="I112" s="60">
        <f t="shared" si="27"/>
        <v>1.7249999999999999</v>
      </c>
      <c r="J112" s="60">
        <v>0</v>
      </c>
      <c r="K112" s="42">
        <f t="shared" si="28"/>
        <v>1.7249999999999999</v>
      </c>
      <c r="L112" s="43">
        <f t="shared" si="29"/>
        <v>313.08749999999998</v>
      </c>
      <c r="M112" s="121"/>
    </row>
    <row r="113" spans="1:13" x14ac:dyDescent="0.3">
      <c r="A113" s="37">
        <f>IF(E113&lt;&gt;"",1+MAX($A$2:A112),"")</f>
        <v>65</v>
      </c>
      <c r="B113" s="93" t="s">
        <v>58</v>
      </c>
      <c r="C113" s="38" t="s">
        <v>32</v>
      </c>
      <c r="D113" s="38">
        <v>3</v>
      </c>
      <c r="E113" s="62">
        <v>0</v>
      </c>
      <c r="F113" s="40">
        <f t="shared" si="26"/>
        <v>3</v>
      </c>
      <c r="G113" s="35">
        <v>0.65800000000000003</v>
      </c>
      <c r="H113" s="139">
        <f t="shared" si="30"/>
        <v>115</v>
      </c>
      <c r="I113" s="60">
        <f t="shared" si="27"/>
        <v>75.67</v>
      </c>
      <c r="J113" s="60">
        <v>0</v>
      </c>
      <c r="K113" s="42">
        <f t="shared" si="28"/>
        <v>75.67</v>
      </c>
      <c r="L113" s="43">
        <f t="shared" si="29"/>
        <v>227.01</v>
      </c>
      <c r="M113" s="121"/>
    </row>
    <row r="114" spans="1:13" x14ac:dyDescent="0.3">
      <c r="A114" s="37">
        <f>IF(E114&lt;&gt;"",1+MAX($A$2:A113),"")</f>
        <v>66</v>
      </c>
      <c r="B114" s="93" t="s">
        <v>51</v>
      </c>
      <c r="C114" s="38" t="s">
        <v>32</v>
      </c>
      <c r="D114" s="38">
        <v>128</v>
      </c>
      <c r="E114" s="62">
        <v>0</v>
      </c>
      <c r="F114" s="40">
        <f t="shared" si="26"/>
        <v>128</v>
      </c>
      <c r="G114" s="35">
        <v>4.4999999999999998E-2</v>
      </c>
      <c r="H114" s="139">
        <f t="shared" si="30"/>
        <v>115</v>
      </c>
      <c r="I114" s="60">
        <f t="shared" si="27"/>
        <v>5.1749999999999998</v>
      </c>
      <c r="J114" s="60">
        <v>0</v>
      </c>
      <c r="K114" s="42">
        <f t="shared" si="28"/>
        <v>5.1749999999999998</v>
      </c>
      <c r="L114" s="43">
        <f t="shared" si="29"/>
        <v>662.4</v>
      </c>
      <c r="M114" s="121"/>
    </row>
    <row r="115" spans="1:13" ht="45" x14ac:dyDescent="0.3">
      <c r="A115" s="37"/>
      <c r="B115" s="153" t="s">
        <v>95</v>
      </c>
      <c r="C115" s="38"/>
      <c r="D115" s="38"/>
      <c r="E115" s="62"/>
      <c r="F115" s="40"/>
      <c r="G115" s="35"/>
      <c r="H115" s="139"/>
      <c r="I115" s="60"/>
      <c r="J115" s="60"/>
      <c r="K115" s="42"/>
      <c r="L115" s="43"/>
      <c r="M115" s="121"/>
    </row>
    <row r="116" spans="1:13" x14ac:dyDescent="0.3">
      <c r="A116" s="37" t="str">
        <f>IF(E116&lt;&gt;"",1+MAX($A$2:A114),"")</f>
        <v/>
      </c>
      <c r="B116" s="109" t="s">
        <v>67</v>
      </c>
      <c r="C116" s="38"/>
      <c r="D116" s="38"/>
      <c r="E116" s="62"/>
      <c r="F116" s="40"/>
      <c r="G116" s="35"/>
      <c r="H116" s="139"/>
      <c r="I116" s="60"/>
      <c r="J116" s="60"/>
      <c r="K116" s="42"/>
      <c r="L116" s="43"/>
      <c r="M116" s="121"/>
    </row>
    <row r="117" spans="1:13" ht="46.5" x14ac:dyDescent="0.3">
      <c r="A117" s="37">
        <f>IF(E117&lt;&gt;"",1+MAX($A$2:A116),"")</f>
        <v>67</v>
      </c>
      <c r="B117" s="152" t="s">
        <v>129</v>
      </c>
      <c r="C117" s="38" t="s">
        <v>33</v>
      </c>
      <c r="D117" s="38">
        <v>100</v>
      </c>
      <c r="E117" s="62">
        <v>0.1</v>
      </c>
      <c r="F117" s="40">
        <f t="shared" si="26"/>
        <v>110</v>
      </c>
      <c r="G117" s="35">
        <v>1.4999999999999999E-2</v>
      </c>
      <c r="H117" s="139">
        <f t="shared" ref="H117:H121" si="31">$H$7</f>
        <v>115</v>
      </c>
      <c r="I117" s="60">
        <f t="shared" si="27"/>
        <v>1.7249999999999999</v>
      </c>
      <c r="J117" s="60">
        <v>0</v>
      </c>
      <c r="K117" s="42">
        <f t="shared" si="28"/>
        <v>1.7249999999999999</v>
      </c>
      <c r="L117" s="43">
        <f t="shared" si="29"/>
        <v>189.74999999999997</v>
      </c>
      <c r="M117" s="121"/>
    </row>
    <row r="118" spans="1:13" ht="46.5" x14ac:dyDescent="0.3">
      <c r="A118" s="37">
        <f>IF(E118&lt;&gt;"",1+MAX($A$2:A117),"")</f>
        <v>68</v>
      </c>
      <c r="B118" s="152" t="s">
        <v>130</v>
      </c>
      <c r="C118" s="38" t="s">
        <v>33</v>
      </c>
      <c r="D118" s="38">
        <v>135</v>
      </c>
      <c r="E118" s="62">
        <v>0.1</v>
      </c>
      <c r="F118" s="40">
        <f t="shared" si="26"/>
        <v>148.5</v>
      </c>
      <c r="G118" s="35">
        <v>1.4E-2</v>
      </c>
      <c r="H118" s="139">
        <f t="shared" si="31"/>
        <v>115</v>
      </c>
      <c r="I118" s="60">
        <f t="shared" si="27"/>
        <v>1.61</v>
      </c>
      <c r="J118" s="60">
        <v>0</v>
      </c>
      <c r="K118" s="42">
        <f t="shared" si="28"/>
        <v>1.61</v>
      </c>
      <c r="L118" s="43">
        <f t="shared" si="29"/>
        <v>239.08500000000001</v>
      </c>
      <c r="M118" s="121"/>
    </row>
    <row r="119" spans="1:13" ht="46.5" x14ac:dyDescent="0.3">
      <c r="A119" s="37">
        <f>IF(E119&lt;&gt;"",1+MAX($A$2:A118),"")</f>
        <v>69</v>
      </c>
      <c r="B119" s="152" t="s">
        <v>131</v>
      </c>
      <c r="C119" s="38" t="s">
        <v>33</v>
      </c>
      <c r="D119" s="38">
        <v>135</v>
      </c>
      <c r="E119" s="62">
        <v>0.1</v>
      </c>
      <c r="F119" s="40">
        <f t="shared" si="26"/>
        <v>148.5</v>
      </c>
      <c r="G119" s="35">
        <v>1.4999999999999999E-2</v>
      </c>
      <c r="H119" s="139">
        <f t="shared" si="31"/>
        <v>115</v>
      </c>
      <c r="I119" s="60">
        <f t="shared" si="27"/>
        <v>1.7249999999999999</v>
      </c>
      <c r="J119" s="60">
        <v>0</v>
      </c>
      <c r="K119" s="42">
        <f t="shared" si="28"/>
        <v>1.7249999999999999</v>
      </c>
      <c r="L119" s="43">
        <f t="shared" si="29"/>
        <v>256.16249999999997</v>
      </c>
      <c r="M119" s="121"/>
    </row>
    <row r="120" spans="1:13" ht="31" x14ac:dyDescent="0.3">
      <c r="A120" s="37">
        <f>IF(E120&lt;&gt;"",1+MAX($A$2:A119),"")</f>
        <v>70</v>
      </c>
      <c r="B120" s="152" t="s">
        <v>133</v>
      </c>
      <c r="C120" s="38" t="s">
        <v>33</v>
      </c>
      <c r="D120" s="38">
        <v>86</v>
      </c>
      <c r="E120" s="62">
        <v>0.1</v>
      </c>
      <c r="F120" s="40">
        <f t="shared" si="26"/>
        <v>94.6</v>
      </c>
      <c r="G120" s="35">
        <v>1.4999999999999999E-2</v>
      </c>
      <c r="H120" s="139">
        <f t="shared" si="31"/>
        <v>115</v>
      </c>
      <c r="I120" s="60">
        <f t="shared" si="27"/>
        <v>1.7249999999999999</v>
      </c>
      <c r="J120" s="60">
        <v>0</v>
      </c>
      <c r="K120" s="42">
        <f t="shared" si="28"/>
        <v>1.7249999999999999</v>
      </c>
      <c r="L120" s="43">
        <f t="shared" si="29"/>
        <v>163.18499999999997</v>
      </c>
      <c r="M120" s="121"/>
    </row>
    <row r="121" spans="1:13" x14ac:dyDescent="0.3">
      <c r="A121" s="37">
        <f>IF(E121&lt;&gt;"",1+MAX($A$2:A120),"")</f>
        <v>71</v>
      </c>
      <c r="B121" s="93" t="s">
        <v>51</v>
      </c>
      <c r="C121" s="38" t="s">
        <v>32</v>
      </c>
      <c r="D121" s="38">
        <v>87</v>
      </c>
      <c r="E121" s="62">
        <v>0</v>
      </c>
      <c r="F121" s="40">
        <f t="shared" si="26"/>
        <v>87</v>
      </c>
      <c r="G121" s="35">
        <v>4.4999999999999998E-2</v>
      </c>
      <c r="H121" s="139">
        <f t="shared" si="31"/>
        <v>115</v>
      </c>
      <c r="I121" s="60">
        <f t="shared" si="27"/>
        <v>5.1749999999999998</v>
      </c>
      <c r="J121" s="60">
        <v>0</v>
      </c>
      <c r="K121" s="42">
        <f t="shared" si="28"/>
        <v>5.1749999999999998</v>
      </c>
      <c r="L121" s="43">
        <f t="shared" si="29"/>
        <v>450.22499999999997</v>
      </c>
      <c r="M121" s="121"/>
    </row>
    <row r="122" spans="1:13" ht="45" x14ac:dyDescent="0.3">
      <c r="A122" s="37"/>
      <c r="B122" s="153" t="s">
        <v>95</v>
      </c>
      <c r="C122" s="38"/>
      <c r="D122" s="38"/>
      <c r="E122" s="62"/>
      <c r="F122" s="40"/>
      <c r="G122" s="35"/>
      <c r="H122" s="139"/>
      <c r="I122" s="60"/>
      <c r="J122" s="60"/>
      <c r="K122" s="42"/>
      <c r="L122" s="43"/>
      <c r="M122" s="121"/>
    </row>
    <row r="123" spans="1:13" x14ac:dyDescent="0.3">
      <c r="A123" s="37" t="str">
        <f>IF(E123&lt;&gt;"",1+MAX($A$2:A121),"")</f>
        <v/>
      </c>
      <c r="B123" s="109" t="s">
        <v>68</v>
      </c>
      <c r="C123" s="38"/>
      <c r="D123" s="38"/>
      <c r="E123" s="62"/>
      <c r="F123" s="40"/>
      <c r="G123" s="35"/>
      <c r="H123" s="139"/>
      <c r="I123" s="60"/>
      <c r="J123" s="60"/>
      <c r="K123" s="42"/>
      <c r="L123" s="43"/>
      <c r="M123" s="121"/>
    </row>
    <row r="124" spans="1:13" ht="46.5" x14ac:dyDescent="0.3">
      <c r="A124" s="37">
        <f>IF(E124&lt;&gt;"",1+MAX($A$2:A123),"")</f>
        <v>72</v>
      </c>
      <c r="B124" s="152" t="s">
        <v>129</v>
      </c>
      <c r="C124" s="38" t="s">
        <v>33</v>
      </c>
      <c r="D124" s="38">
        <v>100</v>
      </c>
      <c r="E124" s="62">
        <v>0.1</v>
      </c>
      <c r="F124" s="40">
        <f t="shared" si="26"/>
        <v>110</v>
      </c>
      <c r="G124" s="35">
        <v>1.4999999999999999E-2</v>
      </c>
      <c r="H124" s="139">
        <f t="shared" ref="H124:H128" si="32">$H$7</f>
        <v>115</v>
      </c>
      <c r="I124" s="60">
        <f t="shared" si="27"/>
        <v>1.7249999999999999</v>
      </c>
      <c r="J124" s="60">
        <v>0</v>
      </c>
      <c r="K124" s="42">
        <f t="shared" si="28"/>
        <v>1.7249999999999999</v>
      </c>
      <c r="L124" s="43">
        <f t="shared" si="29"/>
        <v>189.74999999999997</v>
      </c>
      <c r="M124" s="121"/>
    </row>
    <row r="125" spans="1:13" ht="46.5" x14ac:dyDescent="0.3">
      <c r="A125" s="37">
        <f>IF(E125&lt;&gt;"",1+MAX($A$2:A124),"")</f>
        <v>73</v>
      </c>
      <c r="B125" s="152" t="s">
        <v>130</v>
      </c>
      <c r="C125" s="38" t="s">
        <v>33</v>
      </c>
      <c r="D125" s="38">
        <v>135</v>
      </c>
      <c r="E125" s="62">
        <v>0.1</v>
      </c>
      <c r="F125" s="40">
        <f t="shared" si="26"/>
        <v>148.5</v>
      </c>
      <c r="G125" s="35">
        <v>1.4E-2</v>
      </c>
      <c r="H125" s="139">
        <f t="shared" si="32"/>
        <v>115</v>
      </c>
      <c r="I125" s="60">
        <f t="shared" si="27"/>
        <v>1.61</v>
      </c>
      <c r="J125" s="60">
        <v>0</v>
      </c>
      <c r="K125" s="42">
        <f t="shared" si="28"/>
        <v>1.61</v>
      </c>
      <c r="L125" s="43">
        <f t="shared" si="29"/>
        <v>239.08500000000001</v>
      </c>
      <c r="M125" s="121"/>
    </row>
    <row r="126" spans="1:13" ht="46.5" x14ac:dyDescent="0.3">
      <c r="A126" s="37">
        <f>IF(E126&lt;&gt;"",1+MAX($A$2:A125),"")</f>
        <v>74</v>
      </c>
      <c r="B126" s="152" t="s">
        <v>132</v>
      </c>
      <c r="C126" s="38" t="s">
        <v>33</v>
      </c>
      <c r="D126" s="38">
        <v>135</v>
      </c>
      <c r="E126" s="62">
        <v>0.1</v>
      </c>
      <c r="F126" s="40">
        <f t="shared" si="26"/>
        <v>148.5</v>
      </c>
      <c r="G126" s="35">
        <v>1.4999999999999999E-2</v>
      </c>
      <c r="H126" s="139">
        <f t="shared" si="32"/>
        <v>115</v>
      </c>
      <c r="I126" s="60">
        <f t="shared" si="27"/>
        <v>1.7249999999999999</v>
      </c>
      <c r="J126" s="60">
        <v>0</v>
      </c>
      <c r="K126" s="42">
        <f t="shared" si="28"/>
        <v>1.7249999999999999</v>
      </c>
      <c r="L126" s="43">
        <f t="shared" si="29"/>
        <v>256.16249999999997</v>
      </c>
      <c r="M126" s="121"/>
    </row>
    <row r="127" spans="1:13" ht="31" x14ac:dyDescent="0.3">
      <c r="A127" s="37">
        <f>IF(E127&lt;&gt;"",1+MAX($A$2:A126),"")</f>
        <v>75</v>
      </c>
      <c r="B127" s="152" t="s">
        <v>133</v>
      </c>
      <c r="C127" s="38" t="s">
        <v>33</v>
      </c>
      <c r="D127" s="38">
        <v>86</v>
      </c>
      <c r="E127" s="62">
        <v>0.1</v>
      </c>
      <c r="F127" s="40">
        <f t="shared" si="26"/>
        <v>94.6</v>
      </c>
      <c r="G127" s="35">
        <v>1.4999999999999999E-2</v>
      </c>
      <c r="H127" s="139">
        <f t="shared" si="32"/>
        <v>115</v>
      </c>
      <c r="I127" s="60">
        <f t="shared" si="27"/>
        <v>1.7249999999999999</v>
      </c>
      <c r="J127" s="60">
        <v>0</v>
      </c>
      <c r="K127" s="42">
        <f t="shared" si="28"/>
        <v>1.7249999999999999</v>
      </c>
      <c r="L127" s="43">
        <f t="shared" si="29"/>
        <v>163.18499999999997</v>
      </c>
      <c r="M127" s="121"/>
    </row>
    <row r="128" spans="1:13" x14ac:dyDescent="0.3">
      <c r="A128" s="37">
        <f>IF(E128&lt;&gt;"",1+MAX($A$2:A127),"")</f>
        <v>76</v>
      </c>
      <c r="B128" s="93" t="s">
        <v>51</v>
      </c>
      <c r="C128" s="38" t="s">
        <v>32</v>
      </c>
      <c r="D128" s="38">
        <v>87</v>
      </c>
      <c r="E128" s="62">
        <v>0</v>
      </c>
      <c r="F128" s="40">
        <f t="shared" si="26"/>
        <v>87</v>
      </c>
      <c r="G128" s="35">
        <v>4.4999999999999998E-2</v>
      </c>
      <c r="H128" s="139">
        <f t="shared" si="32"/>
        <v>115</v>
      </c>
      <c r="I128" s="60">
        <f t="shared" si="27"/>
        <v>5.1749999999999998</v>
      </c>
      <c r="J128" s="60">
        <v>0</v>
      </c>
      <c r="K128" s="42">
        <f t="shared" si="28"/>
        <v>5.1749999999999998</v>
      </c>
      <c r="L128" s="43">
        <f t="shared" si="29"/>
        <v>450.22499999999997</v>
      </c>
      <c r="M128" s="121"/>
    </row>
    <row r="129" spans="1:13" ht="45" x14ac:dyDescent="0.3">
      <c r="A129" s="37"/>
      <c r="B129" s="153" t="s">
        <v>95</v>
      </c>
      <c r="C129" s="38"/>
      <c r="D129" s="38"/>
      <c r="E129" s="62"/>
      <c r="F129" s="40"/>
      <c r="G129" s="35"/>
      <c r="H129" s="139"/>
      <c r="I129" s="60"/>
      <c r="J129" s="60"/>
      <c r="K129" s="42"/>
      <c r="L129" s="43"/>
      <c r="M129" s="121"/>
    </row>
    <row r="130" spans="1:13" x14ac:dyDescent="0.3">
      <c r="A130" s="37" t="str">
        <f>IF(E130&lt;&gt;"",1+MAX($A$2:A128),"")</f>
        <v/>
      </c>
      <c r="B130" s="109" t="s">
        <v>69</v>
      </c>
      <c r="C130" s="38"/>
      <c r="D130" s="38"/>
      <c r="E130" s="62"/>
      <c r="F130" s="40"/>
      <c r="G130" s="35"/>
      <c r="H130" s="139"/>
      <c r="I130" s="60"/>
      <c r="J130" s="60"/>
      <c r="K130" s="42"/>
      <c r="L130" s="43"/>
      <c r="M130" s="121"/>
    </row>
    <row r="131" spans="1:13" ht="46.5" x14ac:dyDescent="0.3">
      <c r="A131" s="37">
        <f>IF(E131&lt;&gt;"",1+MAX($A$2:A130),"")</f>
        <v>77</v>
      </c>
      <c r="B131" s="152" t="s">
        <v>129</v>
      </c>
      <c r="C131" s="38" t="s">
        <v>33</v>
      </c>
      <c r="D131" s="38">
        <v>100</v>
      </c>
      <c r="E131" s="62">
        <v>0.1</v>
      </c>
      <c r="F131" s="40">
        <f t="shared" si="26"/>
        <v>110</v>
      </c>
      <c r="G131" s="35">
        <v>1.4999999999999999E-2</v>
      </c>
      <c r="H131" s="139">
        <f t="shared" ref="H131:H135" si="33">$H$7</f>
        <v>115</v>
      </c>
      <c r="I131" s="60">
        <f t="shared" si="27"/>
        <v>1.7249999999999999</v>
      </c>
      <c r="J131" s="60">
        <v>0</v>
      </c>
      <c r="K131" s="42">
        <f t="shared" si="28"/>
        <v>1.7249999999999999</v>
      </c>
      <c r="L131" s="43">
        <f t="shared" si="29"/>
        <v>189.74999999999997</v>
      </c>
      <c r="M131" s="121"/>
    </row>
    <row r="132" spans="1:13" ht="46.5" x14ac:dyDescent="0.3">
      <c r="A132" s="37">
        <f>IF(E132&lt;&gt;"",1+MAX($A$2:A131),"")</f>
        <v>78</v>
      </c>
      <c r="B132" s="152" t="s">
        <v>130</v>
      </c>
      <c r="C132" s="38" t="s">
        <v>33</v>
      </c>
      <c r="D132" s="38">
        <v>135</v>
      </c>
      <c r="E132" s="62">
        <v>0.1</v>
      </c>
      <c r="F132" s="40">
        <f t="shared" si="26"/>
        <v>148.5</v>
      </c>
      <c r="G132" s="35">
        <v>1.4E-2</v>
      </c>
      <c r="H132" s="139">
        <f t="shared" si="33"/>
        <v>115</v>
      </c>
      <c r="I132" s="60">
        <f t="shared" si="27"/>
        <v>1.61</v>
      </c>
      <c r="J132" s="60">
        <v>0</v>
      </c>
      <c r="K132" s="42">
        <f t="shared" si="28"/>
        <v>1.61</v>
      </c>
      <c r="L132" s="43">
        <f t="shared" si="29"/>
        <v>239.08500000000001</v>
      </c>
      <c r="M132" s="121"/>
    </row>
    <row r="133" spans="1:13" ht="46.5" x14ac:dyDescent="0.3">
      <c r="A133" s="37">
        <f>IF(E133&lt;&gt;"",1+MAX($A$2:A132),"")</f>
        <v>79</v>
      </c>
      <c r="B133" s="152" t="s">
        <v>132</v>
      </c>
      <c r="C133" s="38" t="s">
        <v>33</v>
      </c>
      <c r="D133" s="38">
        <v>135</v>
      </c>
      <c r="E133" s="62">
        <v>0.1</v>
      </c>
      <c r="F133" s="40">
        <f t="shared" si="26"/>
        <v>148.5</v>
      </c>
      <c r="G133" s="35">
        <v>1.4999999999999999E-2</v>
      </c>
      <c r="H133" s="139">
        <f t="shared" si="33"/>
        <v>115</v>
      </c>
      <c r="I133" s="60">
        <f t="shared" si="27"/>
        <v>1.7249999999999999</v>
      </c>
      <c r="J133" s="60">
        <v>0</v>
      </c>
      <c r="K133" s="42">
        <f t="shared" si="28"/>
        <v>1.7249999999999999</v>
      </c>
      <c r="L133" s="43">
        <f t="shared" si="29"/>
        <v>256.16249999999997</v>
      </c>
      <c r="M133" s="121"/>
    </row>
    <row r="134" spans="1:13" ht="31" x14ac:dyDescent="0.3">
      <c r="A134" s="37">
        <f>IF(E134&lt;&gt;"",1+MAX($A$2:A133),"")</f>
        <v>80</v>
      </c>
      <c r="B134" s="152" t="s">
        <v>133</v>
      </c>
      <c r="C134" s="38" t="s">
        <v>33</v>
      </c>
      <c r="D134" s="38">
        <v>86</v>
      </c>
      <c r="E134" s="62">
        <v>0.1</v>
      </c>
      <c r="F134" s="40">
        <f t="shared" si="26"/>
        <v>94.6</v>
      </c>
      <c r="G134" s="35">
        <v>1.4999999999999999E-2</v>
      </c>
      <c r="H134" s="139">
        <f t="shared" si="33"/>
        <v>115</v>
      </c>
      <c r="I134" s="60">
        <f t="shared" si="27"/>
        <v>1.7249999999999999</v>
      </c>
      <c r="J134" s="60">
        <v>0</v>
      </c>
      <c r="K134" s="42">
        <f t="shared" si="28"/>
        <v>1.7249999999999999</v>
      </c>
      <c r="L134" s="43">
        <f t="shared" si="29"/>
        <v>163.18499999999997</v>
      </c>
      <c r="M134" s="121"/>
    </row>
    <row r="135" spans="1:13" x14ac:dyDescent="0.3">
      <c r="A135" s="37">
        <f>IF(E135&lt;&gt;"",1+MAX($A$2:A134),"")</f>
        <v>81</v>
      </c>
      <c r="B135" s="93" t="s">
        <v>51</v>
      </c>
      <c r="C135" s="38" t="s">
        <v>32</v>
      </c>
      <c r="D135" s="38">
        <v>87</v>
      </c>
      <c r="E135" s="62">
        <v>0</v>
      </c>
      <c r="F135" s="40">
        <f t="shared" si="26"/>
        <v>87</v>
      </c>
      <c r="G135" s="35">
        <v>4.4999999999999998E-2</v>
      </c>
      <c r="H135" s="139">
        <f t="shared" si="33"/>
        <v>115</v>
      </c>
      <c r="I135" s="60">
        <f t="shared" si="27"/>
        <v>5.1749999999999998</v>
      </c>
      <c r="J135" s="60">
        <v>0</v>
      </c>
      <c r="K135" s="42">
        <f t="shared" si="28"/>
        <v>5.1749999999999998</v>
      </c>
      <c r="L135" s="43">
        <f t="shared" si="29"/>
        <v>450.22499999999997</v>
      </c>
      <c r="M135" s="121"/>
    </row>
    <row r="136" spans="1:13" ht="45" x14ac:dyDescent="0.3">
      <c r="A136" s="37"/>
      <c r="B136" s="153" t="s">
        <v>95</v>
      </c>
      <c r="C136" s="38"/>
      <c r="D136" s="38"/>
      <c r="E136" s="62"/>
      <c r="F136" s="40"/>
      <c r="G136" s="35"/>
      <c r="H136" s="139"/>
      <c r="I136" s="60"/>
      <c r="J136" s="60"/>
      <c r="K136" s="42"/>
      <c r="L136" s="43"/>
      <c r="M136" s="121"/>
    </row>
    <row r="137" spans="1:13" x14ac:dyDescent="0.3">
      <c r="A137" s="37" t="str">
        <f>IF(E137&lt;&gt;"",1+MAX($A$2:A135),"")</f>
        <v/>
      </c>
      <c r="B137" s="109" t="s">
        <v>70</v>
      </c>
      <c r="C137" s="38"/>
      <c r="D137" s="38"/>
      <c r="E137" s="62"/>
      <c r="F137" s="40"/>
      <c r="G137" s="35"/>
      <c r="H137" s="139"/>
      <c r="I137" s="60"/>
      <c r="J137" s="60"/>
      <c r="K137" s="42"/>
      <c r="L137" s="43"/>
      <c r="M137" s="121"/>
    </row>
    <row r="138" spans="1:13" ht="46.5" x14ac:dyDescent="0.3">
      <c r="A138" s="37">
        <f>IF(E138&lt;&gt;"",1+MAX($A$2:A137),"")</f>
        <v>82</v>
      </c>
      <c r="B138" s="152" t="s">
        <v>129</v>
      </c>
      <c r="C138" s="38" t="s">
        <v>33</v>
      </c>
      <c r="D138" s="38">
        <v>100</v>
      </c>
      <c r="E138" s="62">
        <v>0.1</v>
      </c>
      <c r="F138" s="40">
        <f t="shared" si="26"/>
        <v>110</v>
      </c>
      <c r="G138" s="35">
        <v>1.4999999999999999E-2</v>
      </c>
      <c r="H138" s="139">
        <f t="shared" ref="H138:H142" si="34">$H$7</f>
        <v>115</v>
      </c>
      <c r="I138" s="60">
        <f t="shared" si="27"/>
        <v>1.7249999999999999</v>
      </c>
      <c r="J138" s="60">
        <v>0</v>
      </c>
      <c r="K138" s="42">
        <f t="shared" si="28"/>
        <v>1.7249999999999999</v>
      </c>
      <c r="L138" s="43">
        <f t="shared" si="29"/>
        <v>189.74999999999997</v>
      </c>
      <c r="M138" s="121"/>
    </row>
    <row r="139" spans="1:13" ht="46.5" x14ac:dyDescent="0.3">
      <c r="A139" s="37">
        <f>IF(E139&lt;&gt;"",1+MAX($A$2:A138),"")</f>
        <v>83</v>
      </c>
      <c r="B139" s="152" t="s">
        <v>130</v>
      </c>
      <c r="C139" s="38" t="s">
        <v>33</v>
      </c>
      <c r="D139" s="38">
        <v>135</v>
      </c>
      <c r="E139" s="62">
        <v>0.1</v>
      </c>
      <c r="F139" s="40">
        <f t="shared" si="26"/>
        <v>148.5</v>
      </c>
      <c r="G139" s="35">
        <v>1.4E-2</v>
      </c>
      <c r="H139" s="139">
        <f t="shared" si="34"/>
        <v>115</v>
      </c>
      <c r="I139" s="60">
        <f t="shared" si="27"/>
        <v>1.61</v>
      </c>
      <c r="J139" s="60">
        <v>0</v>
      </c>
      <c r="K139" s="42">
        <f t="shared" si="28"/>
        <v>1.61</v>
      </c>
      <c r="L139" s="43">
        <f t="shared" si="29"/>
        <v>239.08500000000001</v>
      </c>
      <c r="M139" s="121"/>
    </row>
    <row r="140" spans="1:13" ht="46.5" x14ac:dyDescent="0.3">
      <c r="A140" s="37">
        <f>IF(E140&lt;&gt;"",1+MAX($A$2:A139),"")</f>
        <v>84</v>
      </c>
      <c r="B140" s="152" t="s">
        <v>132</v>
      </c>
      <c r="C140" s="38" t="s">
        <v>33</v>
      </c>
      <c r="D140" s="38">
        <v>135</v>
      </c>
      <c r="E140" s="62">
        <v>0.1</v>
      </c>
      <c r="F140" s="40">
        <f t="shared" si="26"/>
        <v>148.5</v>
      </c>
      <c r="G140" s="35">
        <v>1.4999999999999999E-2</v>
      </c>
      <c r="H140" s="139">
        <f t="shared" si="34"/>
        <v>115</v>
      </c>
      <c r="I140" s="60">
        <f t="shared" si="27"/>
        <v>1.7249999999999999</v>
      </c>
      <c r="J140" s="60">
        <v>0</v>
      </c>
      <c r="K140" s="42">
        <f t="shared" si="28"/>
        <v>1.7249999999999999</v>
      </c>
      <c r="L140" s="43">
        <f t="shared" si="29"/>
        <v>256.16249999999997</v>
      </c>
      <c r="M140" s="121"/>
    </row>
    <row r="141" spans="1:13" x14ac:dyDescent="0.3">
      <c r="A141" s="37">
        <f>IF(E141&lt;&gt;"",1+MAX($A$2:A140),"")</f>
        <v>85</v>
      </c>
      <c r="B141" s="93" t="s">
        <v>134</v>
      </c>
      <c r="C141" s="38" t="s">
        <v>33</v>
      </c>
      <c r="D141" s="38">
        <v>86</v>
      </c>
      <c r="E141" s="62">
        <v>0.1</v>
      </c>
      <c r="F141" s="40">
        <f t="shared" si="26"/>
        <v>94.6</v>
      </c>
      <c r="G141" s="35">
        <v>1.4999999999999999E-2</v>
      </c>
      <c r="H141" s="139">
        <f t="shared" si="34"/>
        <v>115</v>
      </c>
      <c r="I141" s="60">
        <f t="shared" si="27"/>
        <v>1.7249999999999999</v>
      </c>
      <c r="J141" s="60">
        <v>0</v>
      </c>
      <c r="K141" s="42">
        <f t="shared" si="28"/>
        <v>1.7249999999999999</v>
      </c>
      <c r="L141" s="43">
        <f t="shared" si="29"/>
        <v>163.18499999999997</v>
      </c>
      <c r="M141" s="121"/>
    </row>
    <row r="142" spans="1:13" x14ac:dyDescent="0.3">
      <c r="A142" s="37">
        <f>IF(E142&lt;&gt;"",1+MAX($A$2:A141),"")</f>
        <v>86</v>
      </c>
      <c r="B142" s="93" t="s">
        <v>51</v>
      </c>
      <c r="C142" s="38" t="s">
        <v>32</v>
      </c>
      <c r="D142" s="38">
        <v>87</v>
      </c>
      <c r="E142" s="62">
        <v>0</v>
      </c>
      <c r="F142" s="40">
        <f t="shared" si="26"/>
        <v>87</v>
      </c>
      <c r="G142" s="35">
        <v>4.4999999999999998E-2</v>
      </c>
      <c r="H142" s="139">
        <f t="shared" si="34"/>
        <v>115</v>
      </c>
      <c r="I142" s="60">
        <f t="shared" si="27"/>
        <v>5.1749999999999998</v>
      </c>
      <c r="J142" s="60">
        <v>0</v>
      </c>
      <c r="K142" s="42">
        <f t="shared" si="28"/>
        <v>5.1749999999999998</v>
      </c>
      <c r="L142" s="43">
        <f t="shared" si="29"/>
        <v>450.22499999999997</v>
      </c>
      <c r="M142" s="121"/>
    </row>
    <row r="143" spans="1:13" ht="45" x14ac:dyDescent="0.3">
      <c r="A143" s="37"/>
      <c r="B143" s="153" t="s">
        <v>95</v>
      </c>
      <c r="C143" s="38"/>
      <c r="D143" s="38"/>
      <c r="E143" s="62"/>
      <c r="F143" s="40"/>
      <c r="G143" s="35"/>
      <c r="H143" s="139"/>
      <c r="I143" s="60"/>
      <c r="J143" s="60"/>
      <c r="K143" s="42"/>
      <c r="L143" s="43"/>
      <c r="M143" s="121"/>
    </row>
    <row r="144" spans="1:13" x14ac:dyDescent="0.3">
      <c r="A144" s="37" t="str">
        <f>IF(E144&lt;&gt;"",1+MAX($A$2:A142),"")</f>
        <v/>
      </c>
      <c r="B144" s="109" t="s">
        <v>71</v>
      </c>
      <c r="C144" s="38"/>
      <c r="D144" s="38"/>
      <c r="E144" s="62"/>
      <c r="F144" s="40"/>
      <c r="G144" s="35"/>
      <c r="H144" s="139"/>
      <c r="I144" s="60"/>
      <c r="J144" s="60"/>
      <c r="K144" s="42"/>
      <c r="L144" s="43"/>
      <c r="M144" s="121"/>
    </row>
    <row r="145" spans="1:13" ht="46.5" x14ac:dyDescent="0.3">
      <c r="A145" s="37">
        <f>IF(E145&lt;&gt;"",1+MAX($A$2:A144),"")</f>
        <v>87</v>
      </c>
      <c r="B145" s="152" t="s">
        <v>129</v>
      </c>
      <c r="C145" s="38" t="s">
        <v>33</v>
      </c>
      <c r="D145" s="38">
        <v>100</v>
      </c>
      <c r="E145" s="62">
        <v>0.1</v>
      </c>
      <c r="F145" s="40">
        <f t="shared" si="26"/>
        <v>110</v>
      </c>
      <c r="G145" s="35">
        <v>1.4999999999999999E-2</v>
      </c>
      <c r="H145" s="139">
        <f t="shared" ref="H145:H149" si="35">$H$7</f>
        <v>115</v>
      </c>
      <c r="I145" s="60">
        <f t="shared" si="27"/>
        <v>1.7249999999999999</v>
      </c>
      <c r="J145" s="60">
        <v>0</v>
      </c>
      <c r="K145" s="42">
        <f t="shared" si="28"/>
        <v>1.7249999999999999</v>
      </c>
      <c r="L145" s="43">
        <f t="shared" si="29"/>
        <v>189.74999999999997</v>
      </c>
      <c r="M145" s="121"/>
    </row>
    <row r="146" spans="1:13" ht="46.5" x14ac:dyDescent="0.3">
      <c r="A146" s="37">
        <f>IF(E146&lt;&gt;"",1+MAX($A$2:A145),"")</f>
        <v>88</v>
      </c>
      <c r="B146" s="152" t="s">
        <v>130</v>
      </c>
      <c r="C146" s="38" t="s">
        <v>33</v>
      </c>
      <c r="D146" s="38">
        <v>135</v>
      </c>
      <c r="E146" s="62">
        <v>0.1</v>
      </c>
      <c r="F146" s="40">
        <f t="shared" si="26"/>
        <v>148.5</v>
      </c>
      <c r="G146" s="35">
        <v>1.4E-2</v>
      </c>
      <c r="H146" s="139">
        <f t="shared" si="35"/>
        <v>115</v>
      </c>
      <c r="I146" s="60">
        <f t="shared" si="27"/>
        <v>1.61</v>
      </c>
      <c r="J146" s="60">
        <v>0</v>
      </c>
      <c r="K146" s="42">
        <f t="shared" si="28"/>
        <v>1.61</v>
      </c>
      <c r="L146" s="43">
        <f t="shared" si="29"/>
        <v>239.08500000000001</v>
      </c>
      <c r="M146" s="121"/>
    </row>
    <row r="147" spans="1:13" ht="46.5" x14ac:dyDescent="0.3">
      <c r="A147" s="37">
        <f>IF(E147&lt;&gt;"",1+MAX($A$2:A146),"")</f>
        <v>89</v>
      </c>
      <c r="B147" s="152" t="s">
        <v>132</v>
      </c>
      <c r="C147" s="38" t="s">
        <v>33</v>
      </c>
      <c r="D147" s="38">
        <v>135</v>
      </c>
      <c r="E147" s="62">
        <v>0.1</v>
      </c>
      <c r="F147" s="40">
        <f t="shared" si="26"/>
        <v>148.5</v>
      </c>
      <c r="G147" s="35">
        <v>1.4999999999999999E-2</v>
      </c>
      <c r="H147" s="139">
        <f t="shared" si="35"/>
        <v>115</v>
      </c>
      <c r="I147" s="60">
        <f t="shared" si="27"/>
        <v>1.7249999999999999</v>
      </c>
      <c r="J147" s="60">
        <v>0</v>
      </c>
      <c r="K147" s="42">
        <f t="shared" si="28"/>
        <v>1.7249999999999999</v>
      </c>
      <c r="L147" s="43">
        <f t="shared" si="29"/>
        <v>256.16249999999997</v>
      </c>
      <c r="M147" s="121"/>
    </row>
    <row r="148" spans="1:13" ht="31" x14ac:dyDescent="0.3">
      <c r="A148" s="37">
        <f>IF(E148&lt;&gt;"",1+MAX($A$2:A147),"")</f>
        <v>90</v>
      </c>
      <c r="B148" s="152" t="s">
        <v>133</v>
      </c>
      <c r="C148" s="38" t="s">
        <v>33</v>
      </c>
      <c r="D148" s="38">
        <v>86</v>
      </c>
      <c r="E148" s="62">
        <v>0.1</v>
      </c>
      <c r="F148" s="40">
        <f t="shared" si="26"/>
        <v>94.6</v>
      </c>
      <c r="G148" s="35">
        <v>1.4999999999999999E-2</v>
      </c>
      <c r="H148" s="139">
        <f t="shared" si="35"/>
        <v>115</v>
      </c>
      <c r="I148" s="60">
        <f t="shared" si="27"/>
        <v>1.7249999999999999</v>
      </c>
      <c r="J148" s="60">
        <v>0</v>
      </c>
      <c r="K148" s="42">
        <f t="shared" si="28"/>
        <v>1.7249999999999999</v>
      </c>
      <c r="L148" s="43">
        <f t="shared" si="29"/>
        <v>163.18499999999997</v>
      </c>
      <c r="M148" s="121"/>
    </row>
    <row r="149" spans="1:13" x14ac:dyDescent="0.3">
      <c r="A149" s="37">
        <f>IF(E149&lt;&gt;"",1+MAX($A$2:A148),"")</f>
        <v>91</v>
      </c>
      <c r="B149" s="93" t="s">
        <v>51</v>
      </c>
      <c r="C149" s="38" t="s">
        <v>32</v>
      </c>
      <c r="D149" s="38">
        <v>87</v>
      </c>
      <c r="E149" s="62">
        <v>0</v>
      </c>
      <c r="F149" s="40">
        <f t="shared" si="26"/>
        <v>87</v>
      </c>
      <c r="G149" s="35">
        <v>4.4999999999999998E-2</v>
      </c>
      <c r="H149" s="139">
        <f t="shared" si="35"/>
        <v>115</v>
      </c>
      <c r="I149" s="60">
        <f t="shared" si="27"/>
        <v>5.1749999999999998</v>
      </c>
      <c r="J149" s="60">
        <v>0</v>
      </c>
      <c r="K149" s="42">
        <f t="shared" si="28"/>
        <v>5.1749999999999998</v>
      </c>
      <c r="L149" s="43">
        <f t="shared" si="29"/>
        <v>450.22499999999997</v>
      </c>
      <c r="M149" s="121"/>
    </row>
    <row r="150" spans="1:13" ht="45" x14ac:dyDescent="0.3">
      <c r="A150" s="37"/>
      <c r="B150" s="153" t="s">
        <v>95</v>
      </c>
      <c r="C150" s="38"/>
      <c r="D150" s="38"/>
      <c r="E150" s="62"/>
      <c r="F150" s="40"/>
      <c r="G150" s="35"/>
      <c r="H150" s="139"/>
      <c r="I150" s="60"/>
      <c r="J150" s="60"/>
      <c r="K150" s="42"/>
      <c r="L150" s="43"/>
      <c r="M150" s="121"/>
    </row>
    <row r="151" spans="1:13" x14ac:dyDescent="0.3">
      <c r="A151" s="37" t="str">
        <f>IF(E151&lt;&gt;"",1+MAX($A$2:A149),"")</f>
        <v/>
      </c>
      <c r="B151" s="109" t="s">
        <v>72</v>
      </c>
      <c r="C151" s="38"/>
      <c r="D151" s="38"/>
      <c r="E151" s="62"/>
      <c r="F151" s="40"/>
      <c r="G151" s="35"/>
      <c r="H151" s="139"/>
      <c r="I151" s="60"/>
      <c r="J151" s="60"/>
      <c r="K151" s="42"/>
      <c r="L151" s="43"/>
      <c r="M151" s="121"/>
    </row>
    <row r="152" spans="1:13" ht="46.5" x14ac:dyDescent="0.3">
      <c r="A152" s="37">
        <f>IF(E152&lt;&gt;"",1+MAX($A$2:A151),"")</f>
        <v>92</v>
      </c>
      <c r="B152" s="152" t="s">
        <v>129</v>
      </c>
      <c r="C152" s="38" t="s">
        <v>33</v>
      </c>
      <c r="D152" s="38">
        <v>100</v>
      </c>
      <c r="E152" s="62">
        <v>0.1</v>
      </c>
      <c r="F152" s="40">
        <f t="shared" si="26"/>
        <v>110</v>
      </c>
      <c r="G152" s="35">
        <v>1.4999999999999999E-2</v>
      </c>
      <c r="H152" s="139">
        <f t="shared" ref="H152:H156" si="36">$H$7</f>
        <v>115</v>
      </c>
      <c r="I152" s="60">
        <f t="shared" si="27"/>
        <v>1.7249999999999999</v>
      </c>
      <c r="J152" s="60">
        <v>0</v>
      </c>
      <c r="K152" s="42">
        <f t="shared" si="28"/>
        <v>1.7249999999999999</v>
      </c>
      <c r="L152" s="43">
        <f t="shared" si="29"/>
        <v>189.74999999999997</v>
      </c>
      <c r="M152" s="121"/>
    </row>
    <row r="153" spans="1:13" ht="46.5" x14ac:dyDescent="0.3">
      <c r="A153" s="37">
        <f>IF(E153&lt;&gt;"",1+MAX($A$2:A152),"")</f>
        <v>93</v>
      </c>
      <c r="B153" s="152" t="s">
        <v>130</v>
      </c>
      <c r="C153" s="38" t="s">
        <v>33</v>
      </c>
      <c r="D153" s="38">
        <v>135</v>
      </c>
      <c r="E153" s="62">
        <v>0.1</v>
      </c>
      <c r="F153" s="40">
        <f t="shared" si="26"/>
        <v>148.5</v>
      </c>
      <c r="G153" s="35">
        <v>1.4E-2</v>
      </c>
      <c r="H153" s="139">
        <f t="shared" si="36"/>
        <v>115</v>
      </c>
      <c r="I153" s="60">
        <f t="shared" si="27"/>
        <v>1.61</v>
      </c>
      <c r="J153" s="60">
        <v>0</v>
      </c>
      <c r="K153" s="42">
        <f t="shared" si="28"/>
        <v>1.61</v>
      </c>
      <c r="L153" s="43">
        <f t="shared" si="29"/>
        <v>239.08500000000001</v>
      </c>
      <c r="M153" s="121"/>
    </row>
    <row r="154" spans="1:13" ht="46.5" x14ac:dyDescent="0.3">
      <c r="A154" s="37">
        <f>IF(E154&lt;&gt;"",1+MAX($A$2:A153),"")</f>
        <v>94</v>
      </c>
      <c r="B154" s="152" t="s">
        <v>132</v>
      </c>
      <c r="C154" s="38" t="s">
        <v>33</v>
      </c>
      <c r="D154" s="38">
        <v>135</v>
      </c>
      <c r="E154" s="62">
        <v>0.1</v>
      </c>
      <c r="F154" s="40">
        <f t="shared" si="26"/>
        <v>148.5</v>
      </c>
      <c r="G154" s="35">
        <v>1.4999999999999999E-2</v>
      </c>
      <c r="H154" s="139">
        <f t="shared" si="36"/>
        <v>115</v>
      </c>
      <c r="I154" s="60">
        <f t="shared" si="27"/>
        <v>1.7249999999999999</v>
      </c>
      <c r="J154" s="60">
        <v>0</v>
      </c>
      <c r="K154" s="42">
        <f t="shared" si="28"/>
        <v>1.7249999999999999</v>
      </c>
      <c r="L154" s="43">
        <f t="shared" si="29"/>
        <v>256.16249999999997</v>
      </c>
      <c r="M154" s="121"/>
    </row>
    <row r="155" spans="1:13" ht="31" x14ac:dyDescent="0.3">
      <c r="A155" s="37">
        <f>IF(E155&lt;&gt;"",1+MAX($A$2:A154),"")</f>
        <v>95</v>
      </c>
      <c r="B155" s="152" t="s">
        <v>133</v>
      </c>
      <c r="C155" s="38" t="s">
        <v>33</v>
      </c>
      <c r="D155" s="38">
        <v>86</v>
      </c>
      <c r="E155" s="62">
        <v>0.1</v>
      </c>
      <c r="F155" s="40">
        <f t="shared" si="26"/>
        <v>94.6</v>
      </c>
      <c r="G155" s="35">
        <v>1.4999999999999999E-2</v>
      </c>
      <c r="H155" s="139">
        <f t="shared" si="36"/>
        <v>115</v>
      </c>
      <c r="I155" s="60">
        <f t="shared" si="27"/>
        <v>1.7249999999999999</v>
      </c>
      <c r="J155" s="60">
        <v>0</v>
      </c>
      <c r="K155" s="42">
        <f t="shared" si="28"/>
        <v>1.7249999999999999</v>
      </c>
      <c r="L155" s="43">
        <f t="shared" si="29"/>
        <v>163.18499999999997</v>
      </c>
      <c r="M155" s="121"/>
    </row>
    <row r="156" spans="1:13" x14ac:dyDescent="0.3">
      <c r="A156" s="37">
        <f>IF(E156&lt;&gt;"",1+MAX($A$2:A155),"")</f>
        <v>96</v>
      </c>
      <c r="B156" s="93" t="s">
        <v>51</v>
      </c>
      <c r="C156" s="38" t="s">
        <v>32</v>
      </c>
      <c r="D156" s="38">
        <v>87</v>
      </c>
      <c r="E156" s="62">
        <v>0</v>
      </c>
      <c r="F156" s="40">
        <f t="shared" si="26"/>
        <v>87</v>
      </c>
      <c r="G156" s="35">
        <v>4.4999999999999998E-2</v>
      </c>
      <c r="H156" s="139">
        <f t="shared" si="36"/>
        <v>115</v>
      </c>
      <c r="I156" s="60">
        <f t="shared" si="27"/>
        <v>5.1749999999999998</v>
      </c>
      <c r="J156" s="60">
        <v>0</v>
      </c>
      <c r="K156" s="42">
        <f t="shared" si="28"/>
        <v>5.1749999999999998</v>
      </c>
      <c r="L156" s="43">
        <f t="shared" si="29"/>
        <v>450.22499999999997</v>
      </c>
      <c r="M156" s="121"/>
    </row>
    <row r="157" spans="1:13" ht="45" x14ac:dyDescent="0.3">
      <c r="A157" s="37"/>
      <c r="B157" s="153" t="s">
        <v>95</v>
      </c>
      <c r="C157" s="38"/>
      <c r="D157" s="38"/>
      <c r="E157" s="62"/>
      <c r="F157" s="40"/>
      <c r="G157" s="35"/>
      <c r="H157" s="139"/>
      <c r="I157" s="60"/>
      <c r="J157" s="60"/>
      <c r="K157" s="42"/>
      <c r="L157" s="43"/>
      <c r="M157" s="121"/>
    </row>
    <row r="158" spans="1:13" x14ac:dyDescent="0.3">
      <c r="A158" s="37" t="str">
        <f>IF(E158&lt;&gt;"",1+MAX($A$2:A156),"")</f>
        <v/>
      </c>
      <c r="B158" s="109" t="s">
        <v>73</v>
      </c>
      <c r="C158" s="38"/>
      <c r="D158" s="38"/>
      <c r="E158" s="62"/>
      <c r="F158" s="40"/>
      <c r="G158" s="35"/>
      <c r="H158" s="139"/>
      <c r="I158" s="60"/>
      <c r="J158" s="60"/>
      <c r="K158" s="42"/>
      <c r="L158" s="43"/>
      <c r="M158" s="121"/>
    </row>
    <row r="159" spans="1:13" ht="46.5" x14ac:dyDescent="0.3">
      <c r="A159" s="37">
        <f>IF(E159&lt;&gt;"",1+MAX($A$2:A158),"")</f>
        <v>97</v>
      </c>
      <c r="B159" s="152" t="s">
        <v>129</v>
      </c>
      <c r="C159" s="38" t="s">
        <v>33</v>
      </c>
      <c r="D159" s="38">
        <v>100</v>
      </c>
      <c r="E159" s="62">
        <v>0.1</v>
      </c>
      <c r="F159" s="40">
        <f t="shared" si="26"/>
        <v>110</v>
      </c>
      <c r="G159" s="35">
        <v>1.4999999999999999E-2</v>
      </c>
      <c r="H159" s="139">
        <f t="shared" ref="H159:H163" si="37">$H$7</f>
        <v>115</v>
      </c>
      <c r="I159" s="60">
        <f t="shared" si="27"/>
        <v>1.7249999999999999</v>
      </c>
      <c r="J159" s="60">
        <v>0</v>
      </c>
      <c r="K159" s="42">
        <f t="shared" si="28"/>
        <v>1.7249999999999999</v>
      </c>
      <c r="L159" s="43">
        <f t="shared" si="29"/>
        <v>189.74999999999997</v>
      </c>
      <c r="M159" s="121"/>
    </row>
    <row r="160" spans="1:13" ht="46.5" x14ac:dyDescent="0.3">
      <c r="A160" s="37">
        <f>IF(E160&lt;&gt;"",1+MAX($A$2:A159),"")</f>
        <v>98</v>
      </c>
      <c r="B160" s="152" t="s">
        <v>130</v>
      </c>
      <c r="C160" s="38" t="s">
        <v>33</v>
      </c>
      <c r="D160" s="38">
        <v>135</v>
      </c>
      <c r="E160" s="62">
        <v>0.1</v>
      </c>
      <c r="F160" s="40">
        <f t="shared" si="26"/>
        <v>148.5</v>
      </c>
      <c r="G160" s="35">
        <v>1.4E-2</v>
      </c>
      <c r="H160" s="139">
        <f t="shared" si="37"/>
        <v>115</v>
      </c>
      <c r="I160" s="60">
        <f t="shared" si="27"/>
        <v>1.61</v>
      </c>
      <c r="J160" s="60">
        <v>0</v>
      </c>
      <c r="K160" s="42">
        <f t="shared" si="28"/>
        <v>1.61</v>
      </c>
      <c r="L160" s="43">
        <f t="shared" si="29"/>
        <v>239.08500000000001</v>
      </c>
      <c r="M160" s="121"/>
    </row>
    <row r="161" spans="1:13" ht="46.5" x14ac:dyDescent="0.3">
      <c r="A161" s="37">
        <f>IF(E161&lt;&gt;"",1+MAX($A$2:A160),"")</f>
        <v>99</v>
      </c>
      <c r="B161" s="152" t="s">
        <v>132</v>
      </c>
      <c r="C161" s="38" t="s">
        <v>33</v>
      </c>
      <c r="D161" s="38">
        <v>135</v>
      </c>
      <c r="E161" s="62">
        <v>0.1</v>
      </c>
      <c r="F161" s="40">
        <f t="shared" si="26"/>
        <v>148.5</v>
      </c>
      <c r="G161" s="35">
        <v>1.4999999999999999E-2</v>
      </c>
      <c r="H161" s="139">
        <f t="shared" si="37"/>
        <v>115</v>
      </c>
      <c r="I161" s="60">
        <f t="shared" si="27"/>
        <v>1.7249999999999999</v>
      </c>
      <c r="J161" s="60">
        <v>0</v>
      </c>
      <c r="K161" s="42">
        <f t="shared" si="28"/>
        <v>1.7249999999999999</v>
      </c>
      <c r="L161" s="43">
        <f t="shared" si="29"/>
        <v>256.16249999999997</v>
      </c>
      <c r="M161" s="121"/>
    </row>
    <row r="162" spans="1:13" x14ac:dyDescent="0.3">
      <c r="A162" s="37">
        <f>IF(E162&lt;&gt;"",1+MAX($A$2:A161),"")</f>
        <v>100</v>
      </c>
      <c r="B162" s="93" t="s">
        <v>134</v>
      </c>
      <c r="C162" s="38" t="s">
        <v>33</v>
      </c>
      <c r="D162" s="38">
        <v>86</v>
      </c>
      <c r="E162" s="62">
        <v>0.1</v>
      </c>
      <c r="F162" s="40">
        <f t="shared" si="26"/>
        <v>94.6</v>
      </c>
      <c r="G162" s="35">
        <v>1.4999999999999999E-2</v>
      </c>
      <c r="H162" s="139">
        <f t="shared" si="37"/>
        <v>115</v>
      </c>
      <c r="I162" s="60">
        <f t="shared" si="27"/>
        <v>1.7249999999999999</v>
      </c>
      <c r="J162" s="60">
        <v>0</v>
      </c>
      <c r="K162" s="42">
        <f t="shared" si="28"/>
        <v>1.7249999999999999</v>
      </c>
      <c r="L162" s="43">
        <f t="shared" si="29"/>
        <v>163.18499999999997</v>
      </c>
      <c r="M162" s="121"/>
    </row>
    <row r="163" spans="1:13" x14ac:dyDescent="0.3">
      <c r="A163" s="37">
        <f>IF(E163&lt;&gt;"",1+MAX($A$2:A162),"")</f>
        <v>101</v>
      </c>
      <c r="B163" s="93" t="s">
        <v>51</v>
      </c>
      <c r="C163" s="38" t="s">
        <v>32</v>
      </c>
      <c r="D163" s="38">
        <v>87</v>
      </c>
      <c r="E163" s="62">
        <v>0</v>
      </c>
      <c r="F163" s="40">
        <f t="shared" si="26"/>
        <v>87</v>
      </c>
      <c r="G163" s="35">
        <v>4.4999999999999998E-2</v>
      </c>
      <c r="H163" s="139">
        <f t="shared" si="37"/>
        <v>115</v>
      </c>
      <c r="I163" s="60">
        <f t="shared" si="27"/>
        <v>5.1749999999999998</v>
      </c>
      <c r="J163" s="60">
        <v>0</v>
      </c>
      <c r="K163" s="42">
        <f t="shared" si="28"/>
        <v>5.1749999999999998</v>
      </c>
      <c r="L163" s="43">
        <f t="shared" si="29"/>
        <v>450.22499999999997</v>
      </c>
      <c r="M163" s="121"/>
    </row>
    <row r="164" spans="1:13" ht="45" x14ac:dyDescent="0.3">
      <c r="A164" s="37"/>
      <c r="B164" s="153" t="s">
        <v>95</v>
      </c>
      <c r="C164" s="38"/>
      <c r="D164" s="38"/>
      <c r="E164" s="62"/>
      <c r="F164" s="40"/>
      <c r="G164" s="35"/>
      <c r="H164" s="139"/>
      <c r="I164" s="60"/>
      <c r="J164" s="60"/>
      <c r="K164" s="42"/>
      <c r="L164" s="43"/>
      <c r="M164" s="121"/>
    </row>
    <row r="165" spans="1:13" x14ac:dyDescent="0.3">
      <c r="A165" s="37" t="str">
        <f>IF(E165&lt;&gt;"",1+MAX($A$2:A163),"")</f>
        <v/>
      </c>
      <c r="B165" s="109" t="s">
        <v>74</v>
      </c>
      <c r="C165" s="38"/>
      <c r="D165" s="38"/>
      <c r="E165" s="62"/>
      <c r="F165" s="40"/>
      <c r="G165" s="35"/>
      <c r="H165" s="139"/>
      <c r="I165" s="60"/>
      <c r="J165" s="60"/>
      <c r="K165" s="42"/>
      <c r="L165" s="43"/>
      <c r="M165" s="121"/>
    </row>
    <row r="166" spans="1:13" ht="46.5" x14ac:dyDescent="0.3">
      <c r="A166" s="37">
        <f>IF(E166&lt;&gt;"",1+MAX($A$2:A165),"")</f>
        <v>102</v>
      </c>
      <c r="B166" s="152" t="s">
        <v>129</v>
      </c>
      <c r="C166" s="38" t="s">
        <v>33</v>
      </c>
      <c r="D166" s="38">
        <v>100</v>
      </c>
      <c r="E166" s="62">
        <v>0.1</v>
      </c>
      <c r="F166" s="40">
        <f t="shared" si="26"/>
        <v>110</v>
      </c>
      <c r="G166" s="35">
        <v>1.4999999999999999E-2</v>
      </c>
      <c r="H166" s="139">
        <f t="shared" ref="H166:H170" si="38">$H$7</f>
        <v>115</v>
      </c>
      <c r="I166" s="60">
        <f t="shared" si="27"/>
        <v>1.7249999999999999</v>
      </c>
      <c r="J166" s="60">
        <v>0</v>
      </c>
      <c r="K166" s="42">
        <f t="shared" si="28"/>
        <v>1.7249999999999999</v>
      </c>
      <c r="L166" s="43">
        <f t="shared" si="29"/>
        <v>189.74999999999997</v>
      </c>
      <c r="M166" s="121"/>
    </row>
    <row r="167" spans="1:13" ht="46.5" x14ac:dyDescent="0.3">
      <c r="A167" s="37">
        <f>IF(E167&lt;&gt;"",1+MAX($A$2:A166),"")</f>
        <v>103</v>
      </c>
      <c r="B167" s="152" t="s">
        <v>130</v>
      </c>
      <c r="C167" s="38" t="s">
        <v>33</v>
      </c>
      <c r="D167" s="38">
        <v>135</v>
      </c>
      <c r="E167" s="62">
        <v>0.1</v>
      </c>
      <c r="F167" s="40">
        <f t="shared" si="26"/>
        <v>148.5</v>
      </c>
      <c r="G167" s="35">
        <v>1.4E-2</v>
      </c>
      <c r="H167" s="139">
        <f t="shared" si="38"/>
        <v>115</v>
      </c>
      <c r="I167" s="60">
        <f t="shared" si="27"/>
        <v>1.61</v>
      </c>
      <c r="J167" s="60">
        <v>0</v>
      </c>
      <c r="K167" s="42">
        <f t="shared" si="28"/>
        <v>1.61</v>
      </c>
      <c r="L167" s="43">
        <f t="shared" si="29"/>
        <v>239.08500000000001</v>
      </c>
      <c r="M167" s="121"/>
    </row>
    <row r="168" spans="1:13" ht="46.5" x14ac:dyDescent="0.3">
      <c r="A168" s="37">
        <f>IF(E168&lt;&gt;"",1+MAX($A$2:A167),"")</f>
        <v>104</v>
      </c>
      <c r="B168" s="152" t="s">
        <v>132</v>
      </c>
      <c r="C168" s="38" t="s">
        <v>33</v>
      </c>
      <c r="D168" s="38">
        <v>135</v>
      </c>
      <c r="E168" s="62">
        <v>0.1</v>
      </c>
      <c r="F168" s="40">
        <f t="shared" si="26"/>
        <v>148.5</v>
      </c>
      <c r="G168" s="35">
        <v>1.4999999999999999E-2</v>
      </c>
      <c r="H168" s="139">
        <f t="shared" si="38"/>
        <v>115</v>
      </c>
      <c r="I168" s="60">
        <f t="shared" si="27"/>
        <v>1.7249999999999999</v>
      </c>
      <c r="J168" s="60">
        <v>0</v>
      </c>
      <c r="K168" s="42">
        <f t="shared" si="28"/>
        <v>1.7249999999999999</v>
      </c>
      <c r="L168" s="43">
        <f t="shared" si="29"/>
        <v>256.16249999999997</v>
      </c>
      <c r="M168" s="121"/>
    </row>
    <row r="169" spans="1:13" ht="31" x14ac:dyDescent="0.3">
      <c r="A169" s="37">
        <f>IF(E169&lt;&gt;"",1+MAX($A$2:A168),"")</f>
        <v>105</v>
      </c>
      <c r="B169" s="152" t="s">
        <v>133</v>
      </c>
      <c r="C169" s="38" t="s">
        <v>33</v>
      </c>
      <c r="D169" s="38">
        <v>86</v>
      </c>
      <c r="E169" s="62">
        <v>0.1</v>
      </c>
      <c r="F169" s="40">
        <f t="shared" si="26"/>
        <v>94.6</v>
      </c>
      <c r="G169" s="35">
        <v>1.4999999999999999E-2</v>
      </c>
      <c r="H169" s="139">
        <f t="shared" si="38"/>
        <v>115</v>
      </c>
      <c r="I169" s="60">
        <f t="shared" si="27"/>
        <v>1.7249999999999999</v>
      </c>
      <c r="J169" s="60">
        <v>0</v>
      </c>
      <c r="K169" s="42">
        <f t="shared" si="28"/>
        <v>1.7249999999999999</v>
      </c>
      <c r="L169" s="43">
        <f t="shared" si="29"/>
        <v>163.18499999999997</v>
      </c>
      <c r="M169" s="121"/>
    </row>
    <row r="170" spans="1:13" x14ac:dyDescent="0.3">
      <c r="A170" s="37">
        <f>IF(E170&lt;&gt;"",1+MAX($A$2:A169),"")</f>
        <v>106</v>
      </c>
      <c r="B170" s="93" t="s">
        <v>51</v>
      </c>
      <c r="C170" s="38" t="s">
        <v>32</v>
      </c>
      <c r="D170" s="38">
        <v>87</v>
      </c>
      <c r="E170" s="62">
        <v>0</v>
      </c>
      <c r="F170" s="40">
        <f t="shared" si="26"/>
        <v>87</v>
      </c>
      <c r="G170" s="35">
        <v>4.4999999999999998E-2</v>
      </c>
      <c r="H170" s="139">
        <f t="shared" si="38"/>
        <v>115</v>
      </c>
      <c r="I170" s="60">
        <f t="shared" si="27"/>
        <v>5.1749999999999998</v>
      </c>
      <c r="J170" s="60">
        <v>0</v>
      </c>
      <c r="K170" s="42">
        <f t="shared" si="28"/>
        <v>5.1749999999999998</v>
      </c>
      <c r="L170" s="43">
        <f t="shared" si="29"/>
        <v>450.22499999999997</v>
      </c>
      <c r="M170" s="121"/>
    </row>
    <row r="171" spans="1:13" ht="45" x14ac:dyDescent="0.3">
      <c r="A171" s="37"/>
      <c r="B171" s="153" t="s">
        <v>95</v>
      </c>
      <c r="C171" s="38"/>
      <c r="D171" s="38"/>
      <c r="E171" s="62"/>
      <c r="F171" s="40"/>
      <c r="G171" s="35"/>
      <c r="H171" s="139"/>
      <c r="I171" s="60"/>
      <c r="J171" s="60"/>
      <c r="K171" s="42"/>
      <c r="L171" s="43"/>
      <c r="M171" s="121"/>
    </row>
    <row r="172" spans="1:13" x14ac:dyDescent="0.3">
      <c r="A172" s="37" t="str">
        <f>IF(E172&lt;&gt;"",1+MAX($A$2:A170),"")</f>
        <v/>
      </c>
      <c r="B172" s="109" t="s">
        <v>75</v>
      </c>
      <c r="C172" s="38"/>
      <c r="D172" s="38"/>
      <c r="E172" s="62"/>
      <c r="F172" s="40"/>
      <c r="G172" s="35"/>
      <c r="H172" s="139"/>
      <c r="I172" s="60"/>
      <c r="J172" s="60"/>
      <c r="K172" s="42"/>
      <c r="L172" s="43"/>
      <c r="M172" s="121"/>
    </row>
    <row r="173" spans="1:13" ht="46.5" x14ac:dyDescent="0.3">
      <c r="A173" s="37">
        <f>IF(E173&lt;&gt;"",1+MAX($A$2:A172),"")</f>
        <v>107</v>
      </c>
      <c r="B173" s="152" t="s">
        <v>135</v>
      </c>
      <c r="C173" s="38" t="s">
        <v>33</v>
      </c>
      <c r="D173" s="38">
        <v>150</v>
      </c>
      <c r="E173" s="62">
        <v>0.1</v>
      </c>
      <c r="F173" s="40">
        <f t="shared" si="26"/>
        <v>165</v>
      </c>
      <c r="G173" s="35">
        <v>1.4E-2</v>
      </c>
      <c r="H173" s="139">
        <f t="shared" ref="H173:H176" si="39">$H$7</f>
        <v>115</v>
      </c>
      <c r="I173" s="60">
        <f t="shared" si="27"/>
        <v>1.61</v>
      </c>
      <c r="J173" s="60"/>
      <c r="K173" s="42">
        <f t="shared" si="28"/>
        <v>1.61</v>
      </c>
      <c r="L173" s="43">
        <f t="shared" si="29"/>
        <v>265.65000000000003</v>
      </c>
      <c r="M173" s="121"/>
    </row>
    <row r="174" spans="1:13" ht="46.5" x14ac:dyDescent="0.3">
      <c r="A174" s="37">
        <f>IF(E174&lt;&gt;"",1+MAX($A$2:A173),"")</f>
        <v>108</v>
      </c>
      <c r="B174" s="152" t="s">
        <v>136</v>
      </c>
      <c r="C174" s="38" t="s">
        <v>33</v>
      </c>
      <c r="D174" s="38">
        <v>150</v>
      </c>
      <c r="E174" s="62">
        <v>0.1</v>
      </c>
      <c r="F174" s="40">
        <f t="shared" si="26"/>
        <v>165</v>
      </c>
      <c r="G174" s="35">
        <v>1.4999999999999999E-2</v>
      </c>
      <c r="H174" s="139">
        <f t="shared" si="39"/>
        <v>115</v>
      </c>
      <c r="I174" s="60">
        <f t="shared" si="27"/>
        <v>1.7249999999999999</v>
      </c>
      <c r="J174" s="60">
        <v>0</v>
      </c>
      <c r="K174" s="42">
        <f t="shared" si="28"/>
        <v>1.7249999999999999</v>
      </c>
      <c r="L174" s="43">
        <f t="shared" si="29"/>
        <v>284.625</v>
      </c>
      <c r="M174" s="121"/>
    </row>
    <row r="175" spans="1:13" ht="46.5" x14ac:dyDescent="0.3">
      <c r="A175" s="37">
        <f>IF(E175&lt;&gt;"",1+MAX($A$2:A174),"")</f>
        <v>109</v>
      </c>
      <c r="B175" s="152" t="s">
        <v>137</v>
      </c>
      <c r="C175" s="38" t="s">
        <v>33</v>
      </c>
      <c r="D175" s="38">
        <v>111</v>
      </c>
      <c r="E175" s="62">
        <v>0.1</v>
      </c>
      <c r="F175" s="40">
        <f t="shared" si="26"/>
        <v>122.1</v>
      </c>
      <c r="G175" s="35">
        <v>1.4999999999999999E-2</v>
      </c>
      <c r="H175" s="139">
        <f t="shared" si="39"/>
        <v>115</v>
      </c>
      <c r="I175" s="60">
        <f t="shared" si="27"/>
        <v>1.7249999999999999</v>
      </c>
      <c r="J175" s="60">
        <v>0</v>
      </c>
      <c r="K175" s="42">
        <f t="shared" si="28"/>
        <v>1.7249999999999999</v>
      </c>
      <c r="L175" s="43">
        <f t="shared" si="29"/>
        <v>210.62249999999997</v>
      </c>
      <c r="M175" s="121"/>
    </row>
    <row r="176" spans="1:13" x14ac:dyDescent="0.3">
      <c r="A176" s="37">
        <f>IF(E176&lt;&gt;"",1+MAX($A$2:A175),"")</f>
        <v>110</v>
      </c>
      <c r="B176" s="93" t="s">
        <v>51</v>
      </c>
      <c r="C176" s="38" t="s">
        <v>32</v>
      </c>
      <c r="D176" s="38">
        <v>86</v>
      </c>
      <c r="E176" s="62">
        <v>0</v>
      </c>
      <c r="F176" s="40">
        <f t="shared" si="26"/>
        <v>86</v>
      </c>
      <c r="G176" s="35">
        <v>4.4999999999999998E-2</v>
      </c>
      <c r="H176" s="139">
        <f t="shared" si="39"/>
        <v>115</v>
      </c>
      <c r="I176" s="60">
        <f t="shared" si="27"/>
        <v>5.1749999999999998</v>
      </c>
      <c r="J176" s="60">
        <v>0</v>
      </c>
      <c r="K176" s="42">
        <f t="shared" si="28"/>
        <v>5.1749999999999998</v>
      </c>
      <c r="L176" s="43">
        <f t="shared" si="29"/>
        <v>445.05</v>
      </c>
      <c r="M176" s="121"/>
    </row>
    <row r="177" spans="1:13" ht="45" x14ac:dyDescent="0.3">
      <c r="A177" s="37"/>
      <c r="B177" s="153" t="s">
        <v>95</v>
      </c>
      <c r="C177" s="38"/>
      <c r="D177" s="38"/>
      <c r="E177" s="62"/>
      <c r="F177" s="40"/>
      <c r="G177" s="35"/>
      <c r="H177" s="139"/>
      <c r="I177" s="60"/>
      <c r="J177" s="60"/>
      <c r="K177" s="42"/>
      <c r="L177" s="43"/>
      <c r="M177" s="121"/>
    </row>
    <row r="178" spans="1:13" x14ac:dyDescent="0.3">
      <c r="A178" s="37" t="str">
        <f>IF(E178&lt;&gt;"",1+MAX($A$2:A176),"")</f>
        <v/>
      </c>
      <c r="B178" s="109" t="s">
        <v>76</v>
      </c>
      <c r="C178" s="38"/>
      <c r="D178" s="38"/>
      <c r="E178" s="62"/>
      <c r="F178" s="40"/>
      <c r="G178" s="35"/>
      <c r="H178" s="139"/>
      <c r="I178" s="60"/>
      <c r="J178" s="60"/>
      <c r="K178" s="42"/>
      <c r="L178" s="43"/>
      <c r="M178" s="121"/>
    </row>
    <row r="179" spans="1:13" ht="46.5" x14ac:dyDescent="0.3">
      <c r="A179" s="37">
        <f>IF(E179&lt;&gt;"",1+MAX($A$2:A178),"")</f>
        <v>111</v>
      </c>
      <c r="B179" s="152" t="s">
        <v>138</v>
      </c>
      <c r="C179" s="38" t="s">
        <v>33</v>
      </c>
      <c r="D179" s="38">
        <v>119</v>
      </c>
      <c r="E179" s="62">
        <v>0.1</v>
      </c>
      <c r="F179" s="40">
        <f t="shared" ref="F179:F259" si="40">(E179*D179)+D179</f>
        <v>130.9</v>
      </c>
      <c r="G179" s="35">
        <v>1.4E-2</v>
      </c>
      <c r="H179" s="139">
        <f t="shared" ref="H179:H182" si="41">$H$7</f>
        <v>115</v>
      </c>
      <c r="I179" s="60">
        <f t="shared" ref="I179:I259" si="42">G179*H179</f>
        <v>1.61</v>
      </c>
      <c r="J179" s="60"/>
      <c r="K179" s="42">
        <f t="shared" ref="K179:K259" si="43">+J179+I179</f>
        <v>1.61</v>
      </c>
      <c r="L179" s="43">
        <f t="shared" ref="L179:L259" si="44">F179*K179</f>
        <v>210.74900000000002</v>
      </c>
      <c r="M179" s="121"/>
    </row>
    <row r="180" spans="1:13" ht="46.5" x14ac:dyDescent="0.3">
      <c r="A180" s="37">
        <f>IF(E180&lt;&gt;"",1+MAX($A$2:A179),"")</f>
        <v>112</v>
      </c>
      <c r="B180" s="152" t="s">
        <v>139</v>
      </c>
      <c r="C180" s="38" t="s">
        <v>33</v>
      </c>
      <c r="D180" s="38">
        <v>119</v>
      </c>
      <c r="E180" s="62">
        <v>0.1</v>
      </c>
      <c r="F180" s="40">
        <f t="shared" si="40"/>
        <v>130.9</v>
      </c>
      <c r="G180" s="35">
        <v>1.4999999999999999E-2</v>
      </c>
      <c r="H180" s="139">
        <f t="shared" si="41"/>
        <v>115</v>
      </c>
      <c r="I180" s="60">
        <f t="shared" si="42"/>
        <v>1.7249999999999999</v>
      </c>
      <c r="J180" s="60">
        <v>0</v>
      </c>
      <c r="K180" s="42">
        <f t="shared" si="43"/>
        <v>1.7249999999999999</v>
      </c>
      <c r="L180" s="43">
        <f t="shared" si="44"/>
        <v>225.80249999999998</v>
      </c>
      <c r="M180" s="121"/>
    </row>
    <row r="181" spans="1:13" ht="31" x14ac:dyDescent="0.3">
      <c r="A181" s="37">
        <f>IF(E181&lt;&gt;"",1+MAX($A$2:A180),"")</f>
        <v>113</v>
      </c>
      <c r="B181" s="152" t="s">
        <v>140</v>
      </c>
      <c r="C181" s="38" t="s">
        <v>33</v>
      </c>
      <c r="D181" s="38">
        <v>70</v>
      </c>
      <c r="E181" s="62">
        <v>0.1</v>
      </c>
      <c r="F181" s="40">
        <f t="shared" si="40"/>
        <v>77</v>
      </c>
      <c r="G181" s="35">
        <v>1.4999999999999999E-2</v>
      </c>
      <c r="H181" s="139">
        <f t="shared" si="41"/>
        <v>115</v>
      </c>
      <c r="I181" s="60">
        <f t="shared" si="42"/>
        <v>1.7249999999999999</v>
      </c>
      <c r="J181" s="60">
        <v>0</v>
      </c>
      <c r="K181" s="42">
        <f t="shared" si="43"/>
        <v>1.7249999999999999</v>
      </c>
      <c r="L181" s="43">
        <f t="shared" si="44"/>
        <v>132.82499999999999</v>
      </c>
      <c r="M181" s="121"/>
    </row>
    <row r="182" spans="1:13" x14ac:dyDescent="0.3">
      <c r="A182" s="37">
        <f>IF(E182&lt;&gt;"",1+MAX($A$2:A181),"")</f>
        <v>114</v>
      </c>
      <c r="B182" s="93" t="s">
        <v>51</v>
      </c>
      <c r="C182" s="38" t="s">
        <v>32</v>
      </c>
      <c r="D182" s="38">
        <v>65</v>
      </c>
      <c r="E182" s="62">
        <v>0</v>
      </c>
      <c r="F182" s="40">
        <f t="shared" si="40"/>
        <v>65</v>
      </c>
      <c r="G182" s="35">
        <v>4.4999999999999998E-2</v>
      </c>
      <c r="H182" s="139">
        <f t="shared" si="41"/>
        <v>115</v>
      </c>
      <c r="I182" s="60">
        <f t="shared" si="42"/>
        <v>5.1749999999999998</v>
      </c>
      <c r="J182" s="60">
        <v>0</v>
      </c>
      <c r="K182" s="42">
        <f t="shared" si="43"/>
        <v>5.1749999999999998</v>
      </c>
      <c r="L182" s="43">
        <f t="shared" si="44"/>
        <v>336.375</v>
      </c>
      <c r="M182" s="121"/>
    </row>
    <row r="183" spans="1:13" ht="45" x14ac:dyDescent="0.3">
      <c r="A183" s="37"/>
      <c r="B183" s="153" t="s">
        <v>95</v>
      </c>
      <c r="C183" s="38"/>
      <c r="D183" s="38"/>
      <c r="E183" s="62"/>
      <c r="F183" s="40"/>
      <c r="G183" s="35"/>
      <c r="H183" s="139"/>
      <c r="I183" s="60"/>
      <c r="J183" s="60"/>
      <c r="K183" s="42"/>
      <c r="L183" s="43"/>
      <c r="M183" s="121"/>
    </row>
    <row r="184" spans="1:13" x14ac:dyDescent="0.3">
      <c r="A184" s="37" t="str">
        <f>IF(E184&lt;&gt;"",1+MAX($A$2:A182),"")</f>
        <v/>
      </c>
      <c r="B184" s="109" t="s">
        <v>77</v>
      </c>
      <c r="C184" s="38"/>
      <c r="D184" s="38"/>
      <c r="E184" s="62"/>
      <c r="F184" s="40"/>
      <c r="G184" s="35"/>
      <c r="H184" s="139"/>
      <c r="I184" s="60"/>
      <c r="J184" s="60"/>
      <c r="K184" s="42"/>
      <c r="L184" s="43"/>
      <c r="M184" s="121"/>
    </row>
    <row r="185" spans="1:13" ht="46.5" x14ac:dyDescent="0.3">
      <c r="A185" s="37">
        <f>IF(E185&lt;&gt;"",1+MAX($A$2:A184),"")</f>
        <v>115</v>
      </c>
      <c r="B185" s="152" t="s">
        <v>141</v>
      </c>
      <c r="C185" s="38" t="s">
        <v>33</v>
      </c>
      <c r="D185" s="38">
        <v>100</v>
      </c>
      <c r="E185" s="62">
        <v>0.1</v>
      </c>
      <c r="F185" s="40">
        <f t="shared" si="40"/>
        <v>110</v>
      </c>
      <c r="G185" s="35">
        <v>1.4E-2</v>
      </c>
      <c r="H185" s="139">
        <f t="shared" ref="H185:H188" si="45">$H$7</f>
        <v>115</v>
      </c>
      <c r="I185" s="60">
        <f t="shared" si="42"/>
        <v>1.61</v>
      </c>
      <c r="J185" s="60">
        <v>0</v>
      </c>
      <c r="K185" s="42">
        <f t="shared" si="43"/>
        <v>1.61</v>
      </c>
      <c r="L185" s="43">
        <f t="shared" si="44"/>
        <v>177.10000000000002</v>
      </c>
      <c r="M185" s="121"/>
    </row>
    <row r="186" spans="1:13" ht="46.5" x14ac:dyDescent="0.3">
      <c r="A186" s="37">
        <f>IF(E186&lt;&gt;"",1+MAX($A$2:A185),"")</f>
        <v>116</v>
      </c>
      <c r="B186" s="152" t="s">
        <v>142</v>
      </c>
      <c r="C186" s="38" t="s">
        <v>33</v>
      </c>
      <c r="D186" s="38">
        <v>100</v>
      </c>
      <c r="E186" s="62">
        <v>0.1</v>
      </c>
      <c r="F186" s="40">
        <f t="shared" si="40"/>
        <v>110</v>
      </c>
      <c r="G186" s="35">
        <v>1.4999999999999999E-2</v>
      </c>
      <c r="H186" s="139">
        <f t="shared" si="45"/>
        <v>115</v>
      </c>
      <c r="I186" s="60">
        <f t="shared" si="42"/>
        <v>1.7249999999999999</v>
      </c>
      <c r="J186" s="60">
        <v>0</v>
      </c>
      <c r="K186" s="42">
        <f t="shared" si="43"/>
        <v>1.7249999999999999</v>
      </c>
      <c r="L186" s="43">
        <f t="shared" si="44"/>
        <v>189.74999999999997</v>
      </c>
      <c r="M186" s="121"/>
    </row>
    <row r="187" spans="1:13" ht="31" x14ac:dyDescent="0.3">
      <c r="A187" s="37">
        <f>IF(E187&lt;&gt;"",1+MAX($A$2:A186),"")</f>
        <v>117</v>
      </c>
      <c r="B187" s="152" t="s">
        <v>143</v>
      </c>
      <c r="C187" s="38" t="s">
        <v>33</v>
      </c>
      <c r="D187" s="38">
        <v>68</v>
      </c>
      <c r="E187" s="62">
        <v>0.1</v>
      </c>
      <c r="F187" s="40">
        <f t="shared" si="40"/>
        <v>74.8</v>
      </c>
      <c r="G187" s="35">
        <v>1.4999999999999999E-2</v>
      </c>
      <c r="H187" s="139">
        <f t="shared" si="45"/>
        <v>115</v>
      </c>
      <c r="I187" s="60">
        <f t="shared" si="42"/>
        <v>1.7249999999999999</v>
      </c>
      <c r="J187" s="60">
        <v>0</v>
      </c>
      <c r="K187" s="42">
        <f t="shared" si="43"/>
        <v>1.7249999999999999</v>
      </c>
      <c r="L187" s="43">
        <f t="shared" si="44"/>
        <v>129.02999999999997</v>
      </c>
      <c r="M187" s="121"/>
    </row>
    <row r="188" spans="1:13" x14ac:dyDescent="0.3">
      <c r="A188" s="37">
        <f>IF(E188&lt;&gt;"",1+MAX($A$2:A187),"")</f>
        <v>118</v>
      </c>
      <c r="B188" s="93" t="s">
        <v>51</v>
      </c>
      <c r="C188" s="38" t="s">
        <v>32</v>
      </c>
      <c r="D188" s="38">
        <v>57</v>
      </c>
      <c r="E188" s="62">
        <v>0</v>
      </c>
      <c r="F188" s="40">
        <f t="shared" si="40"/>
        <v>57</v>
      </c>
      <c r="G188" s="35">
        <v>4.4999999999999998E-2</v>
      </c>
      <c r="H188" s="139">
        <f t="shared" si="45"/>
        <v>115</v>
      </c>
      <c r="I188" s="60">
        <f t="shared" si="42"/>
        <v>5.1749999999999998</v>
      </c>
      <c r="J188" s="60">
        <v>0</v>
      </c>
      <c r="K188" s="42">
        <f t="shared" si="43"/>
        <v>5.1749999999999998</v>
      </c>
      <c r="L188" s="43">
        <f t="shared" si="44"/>
        <v>294.97499999999997</v>
      </c>
      <c r="M188" s="121"/>
    </row>
    <row r="189" spans="1:13" ht="45" x14ac:dyDescent="0.3">
      <c r="A189" s="37"/>
      <c r="B189" s="153" t="s">
        <v>95</v>
      </c>
      <c r="C189" s="38"/>
      <c r="D189" s="38"/>
      <c r="E189" s="62"/>
      <c r="F189" s="40"/>
      <c r="G189" s="35"/>
      <c r="H189" s="139"/>
      <c r="I189" s="60"/>
      <c r="J189" s="60"/>
      <c r="K189" s="42"/>
      <c r="L189" s="43"/>
      <c r="M189" s="121"/>
    </row>
    <row r="190" spans="1:13" x14ac:dyDescent="0.3">
      <c r="A190" s="37" t="str">
        <f>IF(E190&lt;&gt;"",1+MAX($A$2:A188),"")</f>
        <v/>
      </c>
      <c r="B190" s="109" t="s">
        <v>78</v>
      </c>
      <c r="C190" s="38"/>
      <c r="D190" s="38"/>
      <c r="E190" s="62"/>
      <c r="F190" s="40"/>
      <c r="G190" s="35"/>
      <c r="H190" s="139"/>
      <c r="I190" s="60"/>
      <c r="J190" s="60"/>
      <c r="K190" s="42"/>
      <c r="L190" s="43"/>
      <c r="M190" s="121"/>
    </row>
    <row r="191" spans="1:13" ht="46.5" x14ac:dyDescent="0.3">
      <c r="A191" s="37">
        <f>IF(E191&lt;&gt;"",1+MAX($A$2:A190),"")</f>
        <v>119</v>
      </c>
      <c r="B191" s="152" t="s">
        <v>144</v>
      </c>
      <c r="C191" s="38" t="s">
        <v>33</v>
      </c>
      <c r="D191" s="38">
        <v>97</v>
      </c>
      <c r="E191" s="62">
        <v>0.1</v>
      </c>
      <c r="F191" s="40">
        <f t="shared" si="40"/>
        <v>106.7</v>
      </c>
      <c r="G191" s="35">
        <v>1.4E-2</v>
      </c>
      <c r="H191" s="139">
        <f t="shared" ref="H191:H195" si="46">$H$7</f>
        <v>115</v>
      </c>
      <c r="I191" s="60">
        <f t="shared" si="42"/>
        <v>1.61</v>
      </c>
      <c r="J191" s="60">
        <v>0</v>
      </c>
      <c r="K191" s="42">
        <f t="shared" si="43"/>
        <v>1.61</v>
      </c>
      <c r="L191" s="43">
        <f t="shared" si="44"/>
        <v>171.78700000000001</v>
      </c>
      <c r="M191" s="121"/>
    </row>
    <row r="192" spans="1:13" ht="46.5" x14ac:dyDescent="0.3">
      <c r="A192" s="37">
        <f>IF(E192&lt;&gt;"",1+MAX($A$2:A191),"")</f>
        <v>120</v>
      </c>
      <c r="B192" s="152" t="s">
        <v>145</v>
      </c>
      <c r="C192" s="38" t="s">
        <v>33</v>
      </c>
      <c r="D192" s="38">
        <v>97</v>
      </c>
      <c r="E192" s="62">
        <v>0.1</v>
      </c>
      <c r="F192" s="40">
        <f t="shared" si="40"/>
        <v>106.7</v>
      </c>
      <c r="G192" s="35">
        <v>1.4999999999999999E-2</v>
      </c>
      <c r="H192" s="139">
        <f t="shared" si="46"/>
        <v>115</v>
      </c>
      <c r="I192" s="60">
        <f t="shared" si="42"/>
        <v>1.7249999999999999</v>
      </c>
      <c r="J192" s="60">
        <v>0</v>
      </c>
      <c r="K192" s="42">
        <f t="shared" si="43"/>
        <v>1.7249999999999999</v>
      </c>
      <c r="L192" s="43">
        <f t="shared" si="44"/>
        <v>184.0575</v>
      </c>
      <c r="M192" s="121"/>
    </row>
    <row r="193" spans="1:13" ht="31" x14ac:dyDescent="0.3">
      <c r="A193" s="37">
        <f>IF(E193&lt;&gt;"",1+MAX($A$2:A192),"")</f>
        <v>121</v>
      </c>
      <c r="B193" s="152" t="s">
        <v>146</v>
      </c>
      <c r="C193" s="38" t="s">
        <v>33</v>
      </c>
      <c r="D193" s="38">
        <v>24</v>
      </c>
      <c r="E193" s="62">
        <v>0.1</v>
      </c>
      <c r="F193" s="40">
        <f t="shared" si="40"/>
        <v>26.4</v>
      </c>
      <c r="G193" s="35">
        <v>1.4999999999999999E-2</v>
      </c>
      <c r="H193" s="139">
        <f t="shared" si="46"/>
        <v>115</v>
      </c>
      <c r="I193" s="60">
        <f t="shared" si="42"/>
        <v>1.7249999999999999</v>
      </c>
      <c r="J193" s="60">
        <v>0</v>
      </c>
      <c r="K193" s="42">
        <f t="shared" si="43"/>
        <v>1.7249999999999999</v>
      </c>
      <c r="L193" s="43">
        <f t="shared" si="44"/>
        <v>45.539999999999992</v>
      </c>
      <c r="M193" s="121"/>
    </row>
    <row r="194" spans="1:13" ht="31" x14ac:dyDescent="0.3">
      <c r="A194" s="37">
        <f>IF(E194&lt;&gt;"",1+MAX($A$2:A193),"")</f>
        <v>122</v>
      </c>
      <c r="B194" s="152" t="s">
        <v>147</v>
      </c>
      <c r="C194" s="38" t="s">
        <v>33</v>
      </c>
      <c r="D194" s="38">
        <v>76</v>
      </c>
      <c r="E194" s="62">
        <v>0.1</v>
      </c>
      <c r="F194" s="40">
        <f t="shared" si="40"/>
        <v>83.6</v>
      </c>
      <c r="G194" s="35">
        <v>1.4999999999999999E-2</v>
      </c>
      <c r="H194" s="139">
        <f t="shared" si="46"/>
        <v>115</v>
      </c>
      <c r="I194" s="60">
        <f t="shared" si="42"/>
        <v>1.7249999999999999</v>
      </c>
      <c r="J194" s="60">
        <v>0</v>
      </c>
      <c r="K194" s="42">
        <f t="shared" si="43"/>
        <v>1.7249999999999999</v>
      </c>
      <c r="L194" s="43">
        <f t="shared" si="44"/>
        <v>144.20999999999998</v>
      </c>
      <c r="M194" s="121"/>
    </row>
    <row r="195" spans="1:13" x14ac:dyDescent="0.3">
      <c r="A195" s="37">
        <f>IF(E195&lt;&gt;"",1+MAX($A$2:A194),"")</f>
        <v>123</v>
      </c>
      <c r="B195" s="93" t="s">
        <v>51</v>
      </c>
      <c r="C195" s="38" t="s">
        <v>32</v>
      </c>
      <c r="D195" s="38">
        <v>65</v>
      </c>
      <c r="E195" s="62">
        <v>0</v>
      </c>
      <c r="F195" s="40">
        <f t="shared" si="40"/>
        <v>65</v>
      </c>
      <c r="G195" s="35">
        <v>4.4999999999999998E-2</v>
      </c>
      <c r="H195" s="139">
        <f t="shared" si="46"/>
        <v>115</v>
      </c>
      <c r="I195" s="60">
        <f t="shared" si="42"/>
        <v>5.1749999999999998</v>
      </c>
      <c r="J195" s="60">
        <v>0</v>
      </c>
      <c r="K195" s="42">
        <f t="shared" si="43"/>
        <v>5.1749999999999998</v>
      </c>
      <c r="L195" s="43">
        <f t="shared" si="44"/>
        <v>336.375</v>
      </c>
      <c r="M195" s="121"/>
    </row>
    <row r="196" spans="1:13" ht="45" x14ac:dyDescent="0.3">
      <c r="A196" s="37"/>
      <c r="B196" s="153" t="s">
        <v>95</v>
      </c>
      <c r="C196" s="38"/>
      <c r="D196" s="38"/>
      <c r="E196" s="62"/>
      <c r="F196" s="40"/>
      <c r="G196" s="35"/>
      <c r="H196" s="139"/>
      <c r="I196" s="60"/>
      <c r="J196" s="60"/>
      <c r="K196" s="42"/>
      <c r="L196" s="43"/>
      <c r="M196" s="121"/>
    </row>
    <row r="197" spans="1:13" x14ac:dyDescent="0.3">
      <c r="A197" s="37" t="str">
        <f>IF(E197&lt;&gt;"",1+MAX($A$2:A195),"")</f>
        <v/>
      </c>
      <c r="B197" s="109" t="s">
        <v>79</v>
      </c>
      <c r="C197" s="38"/>
      <c r="D197" s="38"/>
      <c r="E197" s="62"/>
      <c r="F197" s="40"/>
      <c r="G197" s="35"/>
      <c r="H197" s="139"/>
      <c r="I197" s="60"/>
      <c r="J197" s="60"/>
      <c r="K197" s="42"/>
      <c r="L197" s="43"/>
      <c r="M197" s="121"/>
    </row>
    <row r="198" spans="1:13" ht="31" x14ac:dyDescent="0.3">
      <c r="A198" s="37">
        <f>IF(E198&lt;&gt;"",1+MAX($A$2:A197),"")</f>
        <v>124</v>
      </c>
      <c r="B198" s="152" t="s">
        <v>148</v>
      </c>
      <c r="C198" s="38" t="s">
        <v>33</v>
      </c>
      <c r="D198" s="38">
        <v>36</v>
      </c>
      <c r="E198" s="62">
        <v>0.1</v>
      </c>
      <c r="F198" s="40">
        <f t="shared" si="40"/>
        <v>39.6</v>
      </c>
      <c r="G198" s="35">
        <v>1.4999999999999999E-2</v>
      </c>
      <c r="H198" s="139">
        <f t="shared" ref="H198:H199" si="47">$H$7</f>
        <v>115</v>
      </c>
      <c r="I198" s="60">
        <f t="shared" si="42"/>
        <v>1.7249999999999999</v>
      </c>
      <c r="J198" s="60">
        <v>0</v>
      </c>
      <c r="K198" s="42">
        <f t="shared" si="43"/>
        <v>1.7249999999999999</v>
      </c>
      <c r="L198" s="43">
        <f t="shared" si="44"/>
        <v>68.31</v>
      </c>
      <c r="M198" s="121"/>
    </row>
    <row r="199" spans="1:13" x14ac:dyDescent="0.3">
      <c r="A199" s="37">
        <f>IF(E199&lt;&gt;"",1+MAX($A$2:A198),"")</f>
        <v>125</v>
      </c>
      <c r="B199" s="93" t="s">
        <v>51</v>
      </c>
      <c r="C199" s="38" t="s">
        <v>32</v>
      </c>
      <c r="D199" s="38">
        <v>9</v>
      </c>
      <c r="E199" s="62">
        <v>0</v>
      </c>
      <c r="F199" s="40">
        <f t="shared" si="40"/>
        <v>9</v>
      </c>
      <c r="G199" s="35">
        <v>4.4999999999999998E-2</v>
      </c>
      <c r="H199" s="139">
        <f t="shared" si="47"/>
        <v>115</v>
      </c>
      <c r="I199" s="60">
        <f t="shared" si="42"/>
        <v>5.1749999999999998</v>
      </c>
      <c r="J199" s="60">
        <v>0</v>
      </c>
      <c r="K199" s="42">
        <f t="shared" si="43"/>
        <v>5.1749999999999998</v>
      </c>
      <c r="L199" s="43">
        <f t="shared" si="44"/>
        <v>46.574999999999996</v>
      </c>
      <c r="M199" s="121"/>
    </row>
    <row r="200" spans="1:13" ht="45" x14ac:dyDescent="0.3">
      <c r="A200" s="37"/>
      <c r="B200" s="153" t="s">
        <v>95</v>
      </c>
      <c r="C200" s="38"/>
      <c r="D200" s="38"/>
      <c r="E200" s="62"/>
      <c r="F200" s="40"/>
      <c r="G200" s="35"/>
      <c r="H200" s="139"/>
      <c r="I200" s="60"/>
      <c r="J200" s="60"/>
      <c r="K200" s="42"/>
      <c r="L200" s="43"/>
      <c r="M200" s="121"/>
    </row>
    <row r="201" spans="1:13" x14ac:dyDescent="0.3">
      <c r="A201" s="37" t="str">
        <f>IF(E201&lt;&gt;"",1+MAX($A$2:A199),"")</f>
        <v/>
      </c>
      <c r="B201" s="109" t="s">
        <v>80</v>
      </c>
      <c r="C201" s="38"/>
      <c r="D201" s="38"/>
      <c r="E201" s="62"/>
      <c r="F201" s="40"/>
      <c r="G201" s="35"/>
      <c r="H201" s="139"/>
      <c r="I201" s="60"/>
      <c r="J201" s="60"/>
      <c r="K201" s="42"/>
      <c r="L201" s="43"/>
      <c r="M201" s="121"/>
    </row>
    <row r="202" spans="1:13" ht="31" x14ac:dyDescent="0.3">
      <c r="A202" s="37">
        <f>IF(E202&lt;&gt;"",1+MAX($A$2:A201),"")</f>
        <v>126</v>
      </c>
      <c r="B202" s="152" t="s">
        <v>149</v>
      </c>
      <c r="C202" s="38" t="s">
        <v>33</v>
      </c>
      <c r="D202" s="38">
        <v>64</v>
      </c>
      <c r="E202" s="62">
        <v>0.1</v>
      </c>
      <c r="F202" s="40">
        <f t="shared" si="40"/>
        <v>70.400000000000006</v>
      </c>
      <c r="G202" s="35">
        <v>1.4999999999999999E-2</v>
      </c>
      <c r="H202" s="139">
        <f t="shared" ref="H202:H203" si="48">$H$7</f>
        <v>115</v>
      </c>
      <c r="I202" s="60">
        <f t="shared" si="42"/>
        <v>1.7249999999999999</v>
      </c>
      <c r="J202" s="60">
        <v>0</v>
      </c>
      <c r="K202" s="42">
        <f t="shared" si="43"/>
        <v>1.7249999999999999</v>
      </c>
      <c r="L202" s="43">
        <f t="shared" si="44"/>
        <v>121.44</v>
      </c>
      <c r="M202" s="121"/>
    </row>
    <row r="203" spans="1:13" x14ac:dyDescent="0.3">
      <c r="A203" s="37">
        <f>IF(E203&lt;&gt;"",1+MAX($A$2:A202),"")</f>
        <v>127</v>
      </c>
      <c r="B203" s="93" t="s">
        <v>51</v>
      </c>
      <c r="C203" s="38" t="s">
        <v>32</v>
      </c>
      <c r="D203" s="38">
        <v>8</v>
      </c>
      <c r="E203" s="62">
        <v>0</v>
      </c>
      <c r="F203" s="40">
        <f t="shared" si="40"/>
        <v>8</v>
      </c>
      <c r="G203" s="35">
        <v>4.4999999999999998E-2</v>
      </c>
      <c r="H203" s="139">
        <f t="shared" si="48"/>
        <v>115</v>
      </c>
      <c r="I203" s="60">
        <f t="shared" si="42"/>
        <v>5.1749999999999998</v>
      </c>
      <c r="J203" s="60">
        <v>0</v>
      </c>
      <c r="K203" s="42">
        <f t="shared" si="43"/>
        <v>5.1749999999999998</v>
      </c>
      <c r="L203" s="43">
        <f t="shared" si="44"/>
        <v>41.4</v>
      </c>
      <c r="M203" s="121"/>
    </row>
    <row r="204" spans="1:13" ht="45" x14ac:dyDescent="0.3">
      <c r="A204" s="37"/>
      <c r="B204" s="153" t="s">
        <v>95</v>
      </c>
      <c r="C204" s="38"/>
      <c r="D204" s="38"/>
      <c r="E204" s="62"/>
      <c r="F204" s="40"/>
      <c r="G204" s="35"/>
      <c r="H204" s="139"/>
      <c r="I204" s="60"/>
      <c r="J204" s="60"/>
      <c r="K204" s="42"/>
      <c r="L204" s="43"/>
      <c r="M204" s="121"/>
    </row>
    <row r="205" spans="1:13" x14ac:dyDescent="0.3">
      <c r="A205" s="37" t="str">
        <f>IF(E205&lt;&gt;"",1+MAX($A$2:A203),"")</f>
        <v/>
      </c>
      <c r="B205" s="54" t="s">
        <v>81</v>
      </c>
      <c r="C205" s="94"/>
      <c r="D205" s="38"/>
      <c r="E205" s="62"/>
      <c r="F205" s="40"/>
      <c r="G205" s="35"/>
      <c r="H205" s="139"/>
      <c r="I205" s="60"/>
      <c r="J205" s="60"/>
      <c r="K205" s="42"/>
      <c r="L205" s="43"/>
      <c r="M205" s="121"/>
    </row>
    <row r="206" spans="1:13" x14ac:dyDescent="0.3">
      <c r="A206" s="37" t="str">
        <f>IF(E206&lt;&gt;"",1+MAX($A$2:A205),"")</f>
        <v/>
      </c>
      <c r="B206" s="109" t="s">
        <v>57</v>
      </c>
      <c r="C206" s="38"/>
      <c r="D206" s="38"/>
      <c r="E206" s="62"/>
      <c r="F206" s="40"/>
      <c r="G206" s="35"/>
      <c r="H206" s="139"/>
      <c r="I206" s="60"/>
      <c r="J206" s="60"/>
      <c r="K206" s="42"/>
      <c r="L206" s="43"/>
      <c r="M206" s="121"/>
    </row>
    <row r="207" spans="1:13" ht="31" x14ac:dyDescent="0.3">
      <c r="A207" s="37">
        <f>IF(E207&lt;&gt;"",1+MAX($A$2:A206),"")</f>
        <v>128</v>
      </c>
      <c r="B207" s="152" t="s">
        <v>150</v>
      </c>
      <c r="C207" s="38" t="s">
        <v>33</v>
      </c>
      <c r="D207" s="38">
        <v>307</v>
      </c>
      <c r="E207" s="62">
        <v>0.1</v>
      </c>
      <c r="F207" s="40">
        <f t="shared" si="40"/>
        <v>337.7</v>
      </c>
      <c r="G207" s="35">
        <v>1.4999999999999999E-2</v>
      </c>
      <c r="H207" s="139">
        <f t="shared" ref="H207:H208" si="49">$H$7</f>
        <v>115</v>
      </c>
      <c r="I207" s="60">
        <f t="shared" si="42"/>
        <v>1.7249999999999999</v>
      </c>
      <c r="J207" s="60">
        <v>0</v>
      </c>
      <c r="K207" s="42">
        <f t="shared" si="43"/>
        <v>1.7249999999999999</v>
      </c>
      <c r="L207" s="43">
        <f t="shared" si="44"/>
        <v>582.53249999999991</v>
      </c>
      <c r="M207" s="121"/>
    </row>
    <row r="208" spans="1:13" x14ac:dyDescent="0.3">
      <c r="A208" s="37">
        <f>IF(E208&lt;&gt;"",1+MAX($A$2:A207),"")</f>
        <v>129</v>
      </c>
      <c r="B208" s="93" t="s">
        <v>51</v>
      </c>
      <c r="C208" s="38" t="s">
        <v>32</v>
      </c>
      <c r="D208" s="38">
        <v>63</v>
      </c>
      <c r="E208" s="62">
        <v>0</v>
      </c>
      <c r="F208" s="40">
        <f t="shared" si="40"/>
        <v>63</v>
      </c>
      <c r="G208" s="35">
        <v>4.4999999999999998E-2</v>
      </c>
      <c r="H208" s="139">
        <f t="shared" si="49"/>
        <v>115</v>
      </c>
      <c r="I208" s="60">
        <f t="shared" si="42"/>
        <v>5.1749999999999998</v>
      </c>
      <c r="J208" s="60">
        <v>0</v>
      </c>
      <c r="K208" s="42">
        <f t="shared" si="43"/>
        <v>5.1749999999999998</v>
      </c>
      <c r="L208" s="43">
        <f t="shared" si="44"/>
        <v>326.02499999999998</v>
      </c>
      <c r="M208" s="121"/>
    </row>
    <row r="209" spans="1:13" ht="45" x14ac:dyDescent="0.3">
      <c r="A209" s="37"/>
      <c r="B209" s="153" t="s">
        <v>95</v>
      </c>
      <c r="C209" s="38"/>
      <c r="D209" s="38"/>
      <c r="E209" s="62"/>
      <c r="F209" s="40"/>
      <c r="G209" s="35"/>
      <c r="H209" s="139"/>
      <c r="I209" s="60"/>
      <c r="J209" s="60"/>
      <c r="K209" s="42"/>
      <c r="L209" s="43"/>
      <c r="M209" s="121"/>
    </row>
    <row r="210" spans="1:13" x14ac:dyDescent="0.3">
      <c r="A210" s="37" t="str">
        <f>IF(E210&lt;&gt;"",1+MAX($A$2:A208),"")</f>
        <v/>
      </c>
      <c r="B210" s="109" t="s">
        <v>59</v>
      </c>
      <c r="C210" s="38"/>
      <c r="D210" s="38"/>
      <c r="E210" s="62"/>
      <c r="F210" s="40"/>
      <c r="G210" s="35"/>
      <c r="H210" s="139"/>
      <c r="I210" s="60"/>
      <c r="J210" s="60"/>
      <c r="K210" s="42"/>
      <c r="L210" s="43"/>
      <c r="M210" s="121"/>
    </row>
    <row r="211" spans="1:13" ht="31" x14ac:dyDescent="0.3">
      <c r="A211" s="37">
        <f>IF(E211&lt;&gt;"",1+MAX($A$2:A210),"")</f>
        <v>130</v>
      </c>
      <c r="B211" s="152" t="s">
        <v>151</v>
      </c>
      <c r="C211" s="38" t="s">
        <v>33</v>
      </c>
      <c r="D211" s="38">
        <v>71</v>
      </c>
      <c r="E211" s="62">
        <v>0.1</v>
      </c>
      <c r="F211" s="40">
        <f t="shared" si="40"/>
        <v>78.099999999999994</v>
      </c>
      <c r="G211" s="35">
        <v>1.4999999999999999E-2</v>
      </c>
      <c r="H211" s="139">
        <f t="shared" ref="H211:H212" si="50">$H$7</f>
        <v>115</v>
      </c>
      <c r="I211" s="60">
        <f t="shared" si="42"/>
        <v>1.7249999999999999</v>
      </c>
      <c r="J211" s="60">
        <v>0</v>
      </c>
      <c r="K211" s="42">
        <f t="shared" si="43"/>
        <v>1.7249999999999999</v>
      </c>
      <c r="L211" s="43">
        <f t="shared" si="44"/>
        <v>134.72249999999997</v>
      </c>
      <c r="M211" s="121"/>
    </row>
    <row r="212" spans="1:13" x14ac:dyDescent="0.3">
      <c r="A212" s="37">
        <f>IF(E212&lt;&gt;"",1+MAX($A$2:A211),"")</f>
        <v>131</v>
      </c>
      <c r="B212" s="93" t="s">
        <v>51</v>
      </c>
      <c r="C212" s="38" t="s">
        <v>32</v>
      </c>
      <c r="D212" s="38">
        <v>16</v>
      </c>
      <c r="E212" s="62">
        <v>0</v>
      </c>
      <c r="F212" s="40">
        <f t="shared" si="40"/>
        <v>16</v>
      </c>
      <c r="G212" s="35">
        <v>4.4999999999999998E-2</v>
      </c>
      <c r="H212" s="139">
        <f t="shared" si="50"/>
        <v>115</v>
      </c>
      <c r="I212" s="60">
        <f t="shared" si="42"/>
        <v>5.1749999999999998</v>
      </c>
      <c r="J212" s="60">
        <v>0</v>
      </c>
      <c r="K212" s="42">
        <f t="shared" si="43"/>
        <v>5.1749999999999998</v>
      </c>
      <c r="L212" s="43">
        <f t="shared" si="44"/>
        <v>82.8</v>
      </c>
      <c r="M212" s="121"/>
    </row>
    <row r="213" spans="1:13" ht="45" x14ac:dyDescent="0.3">
      <c r="A213" s="37"/>
      <c r="B213" s="153" t="s">
        <v>95</v>
      </c>
      <c r="C213" s="38"/>
      <c r="D213" s="38"/>
      <c r="E213" s="62"/>
      <c r="F213" s="40"/>
      <c r="G213" s="35"/>
      <c r="H213" s="139"/>
      <c r="I213" s="60"/>
      <c r="J213" s="60"/>
      <c r="K213" s="42"/>
      <c r="L213" s="43"/>
      <c r="M213" s="121"/>
    </row>
    <row r="214" spans="1:13" x14ac:dyDescent="0.3">
      <c r="A214" s="37" t="str">
        <f>IF(E214&lt;&gt;"",1+MAX($A$2:A212),"")</f>
        <v/>
      </c>
      <c r="B214" s="109" t="s">
        <v>61</v>
      </c>
      <c r="C214" s="38"/>
      <c r="D214" s="38"/>
      <c r="E214" s="62"/>
      <c r="F214" s="40"/>
      <c r="G214" s="35"/>
      <c r="H214" s="139"/>
      <c r="I214" s="60"/>
      <c r="J214" s="60"/>
      <c r="K214" s="42"/>
      <c r="L214" s="43"/>
      <c r="M214" s="121"/>
    </row>
    <row r="215" spans="1:13" ht="31" x14ac:dyDescent="0.3">
      <c r="A215" s="37">
        <f>IF(E215&lt;&gt;"",1+MAX($A$2:A214),"")</f>
        <v>132</v>
      </c>
      <c r="B215" s="152" t="s">
        <v>152</v>
      </c>
      <c r="C215" s="38" t="s">
        <v>33</v>
      </c>
      <c r="D215" s="38">
        <v>7</v>
      </c>
      <c r="E215" s="62">
        <v>0.1</v>
      </c>
      <c r="F215" s="40">
        <f t="shared" si="40"/>
        <v>7.7</v>
      </c>
      <c r="G215" s="35">
        <v>1.4999999999999999E-2</v>
      </c>
      <c r="H215" s="139">
        <f t="shared" ref="H215:H217" si="51">$H$7</f>
        <v>115</v>
      </c>
      <c r="I215" s="60">
        <f t="shared" si="42"/>
        <v>1.7249999999999999</v>
      </c>
      <c r="J215" s="60">
        <v>0</v>
      </c>
      <c r="K215" s="42">
        <f t="shared" si="43"/>
        <v>1.7249999999999999</v>
      </c>
      <c r="L215" s="43">
        <f t="shared" si="44"/>
        <v>13.282499999999999</v>
      </c>
      <c r="M215" s="121"/>
    </row>
    <row r="216" spans="1:13" ht="31" x14ac:dyDescent="0.3">
      <c r="A216" s="37">
        <f>IF(E216&lt;&gt;"",1+MAX($A$2:A215),"")</f>
        <v>133</v>
      </c>
      <c r="B216" s="152" t="s">
        <v>153</v>
      </c>
      <c r="C216" s="38" t="s">
        <v>33</v>
      </c>
      <c r="D216" s="38">
        <v>516</v>
      </c>
      <c r="E216" s="62">
        <v>0.1</v>
      </c>
      <c r="F216" s="40">
        <f t="shared" si="40"/>
        <v>567.6</v>
      </c>
      <c r="G216" s="35">
        <v>1.4999999999999999E-2</v>
      </c>
      <c r="H216" s="139">
        <f t="shared" si="51"/>
        <v>115</v>
      </c>
      <c r="I216" s="60">
        <f t="shared" si="42"/>
        <v>1.7249999999999999</v>
      </c>
      <c r="J216" s="60">
        <v>0</v>
      </c>
      <c r="K216" s="42">
        <f t="shared" si="43"/>
        <v>1.7249999999999999</v>
      </c>
      <c r="L216" s="43">
        <f t="shared" si="44"/>
        <v>979.11</v>
      </c>
      <c r="M216" s="121"/>
    </row>
    <row r="217" spans="1:13" x14ac:dyDescent="0.3">
      <c r="A217" s="37">
        <f>IF(E217&lt;&gt;"",1+MAX($A$2:A216),"")</f>
        <v>134</v>
      </c>
      <c r="B217" s="93" t="s">
        <v>51</v>
      </c>
      <c r="C217" s="38" t="s">
        <v>32</v>
      </c>
      <c r="D217" s="38">
        <v>105</v>
      </c>
      <c r="E217" s="62">
        <v>0</v>
      </c>
      <c r="F217" s="40">
        <f t="shared" si="40"/>
        <v>105</v>
      </c>
      <c r="G217" s="35">
        <v>4.4999999999999998E-2</v>
      </c>
      <c r="H217" s="139">
        <f t="shared" si="51"/>
        <v>115</v>
      </c>
      <c r="I217" s="60">
        <f t="shared" si="42"/>
        <v>5.1749999999999998</v>
      </c>
      <c r="J217" s="60">
        <v>0</v>
      </c>
      <c r="K217" s="42">
        <f t="shared" si="43"/>
        <v>5.1749999999999998</v>
      </c>
      <c r="L217" s="43">
        <f t="shared" si="44"/>
        <v>543.375</v>
      </c>
      <c r="M217" s="121"/>
    </row>
    <row r="218" spans="1:13" ht="45" x14ac:dyDescent="0.3">
      <c r="A218" s="37"/>
      <c r="B218" s="153" t="s">
        <v>95</v>
      </c>
      <c r="C218" s="38"/>
      <c r="D218" s="38"/>
      <c r="E218" s="62"/>
      <c r="F218" s="40"/>
      <c r="G218" s="35"/>
      <c r="H218" s="139"/>
      <c r="I218" s="60"/>
      <c r="J218" s="60"/>
      <c r="K218" s="42"/>
      <c r="L218" s="43"/>
      <c r="M218" s="121"/>
    </row>
    <row r="219" spans="1:13" x14ac:dyDescent="0.3">
      <c r="A219" s="37" t="str">
        <f>IF(E219&lt;&gt;"",1+MAX($A$2:A217),"")</f>
        <v/>
      </c>
      <c r="B219" s="109" t="s">
        <v>52</v>
      </c>
      <c r="C219" s="38"/>
      <c r="D219" s="38"/>
      <c r="E219" s="62"/>
      <c r="F219" s="40"/>
      <c r="G219" s="35"/>
      <c r="H219" s="139"/>
      <c r="I219" s="60"/>
      <c r="J219" s="60"/>
      <c r="K219" s="42"/>
      <c r="L219" s="43"/>
      <c r="M219" s="121"/>
    </row>
    <row r="220" spans="1:13" ht="31" x14ac:dyDescent="0.3">
      <c r="A220" s="37">
        <f>IF(E220&lt;&gt;"",1+MAX($A$2:A219),"")</f>
        <v>135</v>
      </c>
      <c r="B220" s="152" t="s">
        <v>154</v>
      </c>
      <c r="C220" s="38" t="s">
        <v>33</v>
      </c>
      <c r="D220" s="38">
        <v>9</v>
      </c>
      <c r="E220" s="62">
        <v>0.1</v>
      </c>
      <c r="F220" s="40">
        <f t="shared" si="40"/>
        <v>9.9</v>
      </c>
      <c r="G220" s="35">
        <v>1.4999999999999999E-2</v>
      </c>
      <c r="H220" s="139">
        <f t="shared" ref="H220:H222" si="52">$H$7</f>
        <v>115</v>
      </c>
      <c r="I220" s="60">
        <f t="shared" si="42"/>
        <v>1.7249999999999999</v>
      </c>
      <c r="J220" s="60">
        <v>0</v>
      </c>
      <c r="K220" s="42">
        <f t="shared" si="43"/>
        <v>1.7249999999999999</v>
      </c>
      <c r="L220" s="43">
        <f t="shared" si="44"/>
        <v>17.077500000000001</v>
      </c>
      <c r="M220" s="121"/>
    </row>
    <row r="221" spans="1:13" ht="46.5" x14ac:dyDescent="0.3">
      <c r="A221" s="37">
        <f>IF(E221&lt;&gt;"",1+MAX($A$2:A220),"")</f>
        <v>136</v>
      </c>
      <c r="B221" s="152" t="s">
        <v>155</v>
      </c>
      <c r="C221" s="38" t="s">
        <v>33</v>
      </c>
      <c r="D221" s="38">
        <v>977</v>
      </c>
      <c r="E221" s="62">
        <v>0.1</v>
      </c>
      <c r="F221" s="40">
        <f t="shared" si="40"/>
        <v>1074.7</v>
      </c>
      <c r="G221" s="35">
        <v>1.4999999999999999E-2</v>
      </c>
      <c r="H221" s="139">
        <f t="shared" si="52"/>
        <v>115</v>
      </c>
      <c r="I221" s="60">
        <f t="shared" si="42"/>
        <v>1.7249999999999999</v>
      </c>
      <c r="J221" s="60">
        <v>0</v>
      </c>
      <c r="K221" s="42">
        <f t="shared" si="43"/>
        <v>1.7249999999999999</v>
      </c>
      <c r="L221" s="43">
        <f t="shared" si="44"/>
        <v>1853.8574999999998</v>
      </c>
      <c r="M221" s="121"/>
    </row>
    <row r="222" spans="1:13" x14ac:dyDescent="0.3">
      <c r="A222" s="37">
        <f>IF(E222&lt;&gt;"",1+MAX($A$2:A221),"")</f>
        <v>137</v>
      </c>
      <c r="B222" s="93" t="s">
        <v>51</v>
      </c>
      <c r="C222" s="38" t="s">
        <v>32</v>
      </c>
      <c r="D222" s="38">
        <v>200</v>
      </c>
      <c r="E222" s="62">
        <v>0</v>
      </c>
      <c r="F222" s="40">
        <f t="shared" si="40"/>
        <v>200</v>
      </c>
      <c r="G222" s="35">
        <v>4.4999999999999998E-2</v>
      </c>
      <c r="H222" s="139">
        <f t="shared" si="52"/>
        <v>115</v>
      </c>
      <c r="I222" s="60">
        <f t="shared" si="42"/>
        <v>5.1749999999999998</v>
      </c>
      <c r="J222" s="60">
        <v>0</v>
      </c>
      <c r="K222" s="42">
        <f t="shared" si="43"/>
        <v>5.1749999999999998</v>
      </c>
      <c r="L222" s="43">
        <f t="shared" si="44"/>
        <v>1035</v>
      </c>
      <c r="M222" s="121"/>
    </row>
    <row r="223" spans="1:13" ht="45" x14ac:dyDescent="0.3">
      <c r="A223" s="37"/>
      <c r="B223" s="153" t="s">
        <v>95</v>
      </c>
      <c r="C223" s="38"/>
      <c r="D223" s="38"/>
      <c r="E223" s="62"/>
      <c r="F223" s="40"/>
      <c r="G223" s="35"/>
      <c r="H223" s="139"/>
      <c r="I223" s="60"/>
      <c r="J223" s="60"/>
      <c r="K223" s="42"/>
      <c r="L223" s="43"/>
      <c r="M223" s="121"/>
    </row>
    <row r="224" spans="1:13" x14ac:dyDescent="0.3">
      <c r="A224" s="37" t="str">
        <f>IF(E224&lt;&gt;"",1+MAX($A$2:A222),"")</f>
        <v/>
      </c>
      <c r="B224" s="109" t="s">
        <v>53</v>
      </c>
      <c r="C224" s="38"/>
      <c r="D224" s="38"/>
      <c r="E224" s="62"/>
      <c r="F224" s="40"/>
      <c r="G224" s="35"/>
      <c r="H224" s="139"/>
      <c r="I224" s="60"/>
      <c r="J224" s="60"/>
      <c r="K224" s="42"/>
      <c r="L224" s="43"/>
      <c r="M224" s="121"/>
    </row>
    <row r="225" spans="1:13" ht="31" x14ac:dyDescent="0.3">
      <c r="A225" s="37">
        <f>IF(E225&lt;&gt;"",1+MAX($A$2:A224),"")</f>
        <v>138</v>
      </c>
      <c r="B225" s="152" t="s">
        <v>156</v>
      </c>
      <c r="C225" s="38" t="s">
        <v>33</v>
      </c>
      <c r="D225" s="38">
        <v>27</v>
      </c>
      <c r="E225" s="62">
        <v>0.1</v>
      </c>
      <c r="F225" s="40">
        <f t="shared" si="40"/>
        <v>29.7</v>
      </c>
      <c r="G225" s="35">
        <v>1.4999999999999999E-2</v>
      </c>
      <c r="H225" s="139">
        <f t="shared" ref="H225:H226" si="53">$H$7</f>
        <v>115</v>
      </c>
      <c r="I225" s="60">
        <f t="shared" si="42"/>
        <v>1.7249999999999999</v>
      </c>
      <c r="J225" s="60">
        <v>0</v>
      </c>
      <c r="K225" s="42">
        <f t="shared" si="43"/>
        <v>1.7249999999999999</v>
      </c>
      <c r="L225" s="43">
        <f t="shared" si="44"/>
        <v>51.232499999999995</v>
      </c>
      <c r="M225" s="121"/>
    </row>
    <row r="226" spans="1:13" x14ac:dyDescent="0.3">
      <c r="A226" s="37">
        <f>IF(E226&lt;&gt;"",1+MAX($A$2:A225),"")</f>
        <v>139</v>
      </c>
      <c r="B226" s="93" t="s">
        <v>51</v>
      </c>
      <c r="C226" s="38" t="s">
        <v>32</v>
      </c>
      <c r="D226" s="38">
        <v>7</v>
      </c>
      <c r="E226" s="62">
        <v>0</v>
      </c>
      <c r="F226" s="40">
        <f t="shared" si="40"/>
        <v>7</v>
      </c>
      <c r="G226" s="35">
        <v>4.4999999999999998E-2</v>
      </c>
      <c r="H226" s="139">
        <f t="shared" si="53"/>
        <v>115</v>
      </c>
      <c r="I226" s="60">
        <f t="shared" si="42"/>
        <v>5.1749999999999998</v>
      </c>
      <c r="J226" s="60">
        <v>0</v>
      </c>
      <c r="K226" s="42">
        <f t="shared" si="43"/>
        <v>5.1749999999999998</v>
      </c>
      <c r="L226" s="43">
        <f t="shared" si="44"/>
        <v>36.225000000000001</v>
      </c>
      <c r="M226" s="121"/>
    </row>
    <row r="227" spans="1:13" ht="45" x14ac:dyDescent="0.3">
      <c r="A227" s="37"/>
      <c r="B227" s="153" t="s">
        <v>95</v>
      </c>
      <c r="C227" s="38"/>
      <c r="D227" s="38"/>
      <c r="E227" s="62"/>
      <c r="F227" s="40"/>
      <c r="G227" s="35"/>
      <c r="H227" s="139"/>
      <c r="I227" s="60"/>
      <c r="J227" s="60"/>
      <c r="K227" s="42"/>
      <c r="L227" s="43"/>
      <c r="M227" s="121"/>
    </row>
    <row r="228" spans="1:13" x14ac:dyDescent="0.3">
      <c r="A228" s="37" t="str">
        <f>IF(E228&lt;&gt;"",1+MAX($A$2:A226),"")</f>
        <v/>
      </c>
      <c r="B228" s="109" t="s">
        <v>82</v>
      </c>
      <c r="C228" s="38"/>
      <c r="D228" s="38"/>
      <c r="E228" s="62"/>
      <c r="F228" s="40"/>
      <c r="G228" s="35"/>
      <c r="H228" s="139"/>
      <c r="I228" s="60"/>
      <c r="J228" s="60"/>
      <c r="K228" s="42"/>
      <c r="L228" s="43"/>
      <c r="M228" s="121"/>
    </row>
    <row r="229" spans="1:13" ht="31" x14ac:dyDescent="0.3">
      <c r="A229" s="37">
        <f>IF(E229&lt;&gt;"",1+MAX($A$2:A228),"")</f>
        <v>140</v>
      </c>
      <c r="B229" s="152" t="s">
        <v>157</v>
      </c>
      <c r="C229" s="38" t="s">
        <v>33</v>
      </c>
      <c r="D229" s="38">
        <v>25</v>
      </c>
      <c r="E229" s="62">
        <v>0.1</v>
      </c>
      <c r="F229" s="40">
        <f t="shared" si="40"/>
        <v>27.5</v>
      </c>
      <c r="G229" s="35">
        <v>1.4999999999999999E-2</v>
      </c>
      <c r="H229" s="139">
        <f t="shared" ref="H229:H230" si="54">$H$7</f>
        <v>115</v>
      </c>
      <c r="I229" s="60">
        <f t="shared" si="42"/>
        <v>1.7249999999999999</v>
      </c>
      <c r="J229" s="60">
        <v>0</v>
      </c>
      <c r="K229" s="42">
        <f t="shared" si="43"/>
        <v>1.7249999999999999</v>
      </c>
      <c r="L229" s="43">
        <f t="shared" si="44"/>
        <v>47.437499999999993</v>
      </c>
      <c r="M229" s="121"/>
    </row>
    <row r="230" spans="1:13" x14ac:dyDescent="0.3">
      <c r="A230" s="37">
        <f>IF(E230&lt;&gt;"",1+MAX($A$2:A229),"")</f>
        <v>141</v>
      </c>
      <c r="B230" s="93" t="s">
        <v>51</v>
      </c>
      <c r="C230" s="38" t="s">
        <v>32</v>
      </c>
      <c r="D230" s="38">
        <v>6</v>
      </c>
      <c r="E230" s="62">
        <v>0</v>
      </c>
      <c r="F230" s="40">
        <f t="shared" si="40"/>
        <v>6</v>
      </c>
      <c r="G230" s="35">
        <v>4.4999999999999998E-2</v>
      </c>
      <c r="H230" s="139">
        <f t="shared" si="54"/>
        <v>115</v>
      </c>
      <c r="I230" s="60">
        <f t="shared" si="42"/>
        <v>5.1749999999999998</v>
      </c>
      <c r="J230" s="60">
        <v>0</v>
      </c>
      <c r="K230" s="42">
        <f t="shared" si="43"/>
        <v>5.1749999999999998</v>
      </c>
      <c r="L230" s="43">
        <f t="shared" si="44"/>
        <v>31.049999999999997</v>
      </c>
      <c r="M230" s="121"/>
    </row>
    <row r="231" spans="1:13" ht="45" x14ac:dyDescent="0.3">
      <c r="A231" s="37"/>
      <c r="B231" s="153" t="s">
        <v>95</v>
      </c>
      <c r="C231" s="38"/>
      <c r="D231" s="38"/>
      <c r="E231" s="62"/>
      <c r="F231" s="40"/>
      <c r="G231" s="35"/>
      <c r="H231" s="139"/>
      <c r="I231" s="60"/>
      <c r="J231" s="60"/>
      <c r="K231" s="42"/>
      <c r="L231" s="43"/>
      <c r="M231" s="121"/>
    </row>
    <row r="232" spans="1:13" x14ac:dyDescent="0.3">
      <c r="A232" s="37" t="str">
        <f>IF(E232&lt;&gt;"",1+MAX($A$2:A230),"")</f>
        <v/>
      </c>
      <c r="B232" s="109" t="s">
        <v>83</v>
      </c>
      <c r="C232" s="38"/>
      <c r="D232" s="38"/>
      <c r="E232" s="62"/>
      <c r="F232" s="40"/>
      <c r="G232" s="35"/>
      <c r="H232" s="139"/>
      <c r="I232" s="60"/>
      <c r="J232" s="60"/>
      <c r="K232" s="42"/>
      <c r="L232" s="43"/>
      <c r="M232" s="121"/>
    </row>
    <row r="233" spans="1:13" ht="31" x14ac:dyDescent="0.3">
      <c r="A233" s="37">
        <f>IF(E233&lt;&gt;"",1+MAX($A$2:A232),"")</f>
        <v>142</v>
      </c>
      <c r="B233" s="152" t="s">
        <v>158</v>
      </c>
      <c r="C233" s="38" t="s">
        <v>33</v>
      </c>
      <c r="D233" s="38">
        <v>37</v>
      </c>
      <c r="E233" s="62">
        <v>0.1</v>
      </c>
      <c r="F233" s="40">
        <f t="shared" si="40"/>
        <v>40.700000000000003</v>
      </c>
      <c r="G233" s="35">
        <v>1.4999999999999999E-2</v>
      </c>
      <c r="H233" s="139">
        <f t="shared" ref="H233:H234" si="55">$H$7</f>
        <v>115</v>
      </c>
      <c r="I233" s="60">
        <f t="shared" si="42"/>
        <v>1.7249999999999999</v>
      </c>
      <c r="J233" s="60">
        <v>0</v>
      </c>
      <c r="K233" s="42">
        <f t="shared" si="43"/>
        <v>1.7249999999999999</v>
      </c>
      <c r="L233" s="43">
        <f t="shared" si="44"/>
        <v>70.207499999999996</v>
      </c>
      <c r="M233" s="121"/>
    </row>
    <row r="234" spans="1:13" x14ac:dyDescent="0.3">
      <c r="A234" s="37">
        <f>IF(E234&lt;&gt;"",1+MAX($A$2:A233),"")</f>
        <v>143</v>
      </c>
      <c r="B234" s="93" t="s">
        <v>51</v>
      </c>
      <c r="C234" s="38" t="s">
        <v>32</v>
      </c>
      <c r="D234" s="38">
        <v>9</v>
      </c>
      <c r="E234" s="62">
        <v>0</v>
      </c>
      <c r="F234" s="40">
        <f t="shared" si="40"/>
        <v>9</v>
      </c>
      <c r="G234" s="35">
        <v>4.4999999999999998E-2</v>
      </c>
      <c r="H234" s="139">
        <f t="shared" si="55"/>
        <v>115</v>
      </c>
      <c r="I234" s="60">
        <f t="shared" si="42"/>
        <v>5.1749999999999998</v>
      </c>
      <c r="J234" s="60">
        <v>0</v>
      </c>
      <c r="K234" s="42">
        <f t="shared" si="43"/>
        <v>5.1749999999999998</v>
      </c>
      <c r="L234" s="43">
        <f t="shared" si="44"/>
        <v>46.574999999999996</v>
      </c>
      <c r="M234" s="121"/>
    </row>
    <row r="235" spans="1:13" ht="45" x14ac:dyDescent="0.3">
      <c r="A235" s="37"/>
      <c r="B235" s="153" t="s">
        <v>95</v>
      </c>
      <c r="C235" s="38"/>
      <c r="D235" s="38"/>
      <c r="E235" s="62"/>
      <c r="F235" s="40"/>
      <c r="G235" s="35"/>
      <c r="H235" s="139"/>
      <c r="I235" s="60"/>
      <c r="J235" s="60"/>
      <c r="K235" s="42"/>
      <c r="L235" s="43"/>
      <c r="M235" s="121"/>
    </row>
    <row r="236" spans="1:13" x14ac:dyDescent="0.3">
      <c r="A236" s="37" t="str">
        <f>IF(E236&lt;&gt;"",1+MAX($A$2:A234),"")</f>
        <v/>
      </c>
      <c r="B236" s="109" t="s">
        <v>64</v>
      </c>
      <c r="C236" s="38"/>
      <c r="D236" s="38"/>
      <c r="E236" s="62"/>
      <c r="F236" s="40"/>
      <c r="G236" s="35"/>
      <c r="H236" s="139"/>
      <c r="I236" s="60"/>
      <c r="J236" s="60"/>
      <c r="K236" s="42"/>
      <c r="L236" s="43"/>
      <c r="M236" s="121"/>
    </row>
    <row r="237" spans="1:13" ht="31" x14ac:dyDescent="0.3">
      <c r="A237" s="37">
        <f>IF(E237&lt;&gt;"",1+MAX($A$2:A236),"")</f>
        <v>144</v>
      </c>
      <c r="B237" s="152" t="s">
        <v>159</v>
      </c>
      <c r="C237" s="38" t="s">
        <v>33</v>
      </c>
      <c r="D237" s="38">
        <v>36</v>
      </c>
      <c r="E237" s="62">
        <v>0.1</v>
      </c>
      <c r="F237" s="40">
        <f t="shared" si="40"/>
        <v>39.6</v>
      </c>
      <c r="G237" s="35">
        <v>1.4999999999999999E-2</v>
      </c>
      <c r="H237" s="139">
        <f t="shared" ref="H237:H238" si="56">$H$7</f>
        <v>115</v>
      </c>
      <c r="I237" s="60">
        <f t="shared" si="42"/>
        <v>1.7249999999999999</v>
      </c>
      <c r="J237" s="60">
        <v>0</v>
      </c>
      <c r="K237" s="42">
        <f t="shared" si="43"/>
        <v>1.7249999999999999</v>
      </c>
      <c r="L237" s="43">
        <f t="shared" si="44"/>
        <v>68.31</v>
      </c>
      <c r="M237" s="121"/>
    </row>
    <row r="238" spans="1:13" x14ac:dyDescent="0.3">
      <c r="A238" s="37">
        <f>IF(E238&lt;&gt;"",1+MAX($A$2:A237),"")</f>
        <v>145</v>
      </c>
      <c r="B238" s="93" t="s">
        <v>51</v>
      </c>
      <c r="C238" s="38" t="s">
        <v>32</v>
      </c>
      <c r="D238" s="38">
        <v>9</v>
      </c>
      <c r="E238" s="62">
        <v>0</v>
      </c>
      <c r="F238" s="40">
        <f t="shared" si="40"/>
        <v>9</v>
      </c>
      <c r="G238" s="35">
        <v>4.4999999999999998E-2</v>
      </c>
      <c r="H238" s="139">
        <f t="shared" si="56"/>
        <v>115</v>
      </c>
      <c r="I238" s="60">
        <f t="shared" si="42"/>
        <v>5.1749999999999998</v>
      </c>
      <c r="J238" s="60">
        <v>0</v>
      </c>
      <c r="K238" s="42">
        <f t="shared" si="43"/>
        <v>5.1749999999999998</v>
      </c>
      <c r="L238" s="43">
        <f t="shared" si="44"/>
        <v>46.574999999999996</v>
      </c>
      <c r="M238" s="121"/>
    </row>
    <row r="239" spans="1:13" ht="45" x14ac:dyDescent="0.3">
      <c r="A239" s="37"/>
      <c r="B239" s="153" t="s">
        <v>95</v>
      </c>
      <c r="C239" s="38"/>
      <c r="D239" s="38"/>
      <c r="E239" s="62"/>
      <c r="F239" s="40"/>
      <c r="G239" s="35"/>
      <c r="H239" s="139"/>
      <c r="I239" s="60"/>
      <c r="J239" s="60"/>
      <c r="K239" s="42"/>
      <c r="L239" s="43"/>
      <c r="M239" s="121"/>
    </row>
    <row r="240" spans="1:13" x14ac:dyDescent="0.3">
      <c r="A240" s="37" t="str">
        <f>IF(E240&lt;&gt;"",1+MAX($A$2:A238),"")</f>
        <v/>
      </c>
      <c r="B240" s="109" t="s">
        <v>65</v>
      </c>
      <c r="C240" s="38"/>
      <c r="D240" s="38"/>
      <c r="E240" s="62"/>
      <c r="F240" s="40"/>
      <c r="G240" s="35"/>
      <c r="H240" s="139"/>
      <c r="I240" s="60"/>
      <c r="J240" s="60"/>
      <c r="K240" s="42"/>
      <c r="L240" s="43"/>
      <c r="M240" s="121"/>
    </row>
    <row r="241" spans="1:13" ht="31" x14ac:dyDescent="0.3">
      <c r="A241" s="37">
        <f>IF(E241&lt;&gt;"",1+MAX($A$2:A240),"")</f>
        <v>146</v>
      </c>
      <c r="B241" s="152" t="s">
        <v>160</v>
      </c>
      <c r="C241" s="38" t="s">
        <v>33</v>
      </c>
      <c r="D241" s="38">
        <v>87</v>
      </c>
      <c r="E241" s="62">
        <v>0.1</v>
      </c>
      <c r="F241" s="40">
        <f t="shared" si="40"/>
        <v>95.7</v>
      </c>
      <c r="G241" s="35">
        <v>1.4999999999999999E-2</v>
      </c>
      <c r="H241" s="139">
        <f t="shared" ref="H241:H242" si="57">$H$7</f>
        <v>115</v>
      </c>
      <c r="I241" s="60">
        <f t="shared" si="42"/>
        <v>1.7249999999999999</v>
      </c>
      <c r="J241" s="60">
        <v>0</v>
      </c>
      <c r="K241" s="42">
        <f t="shared" si="43"/>
        <v>1.7249999999999999</v>
      </c>
      <c r="L241" s="43">
        <f t="shared" si="44"/>
        <v>165.08249999999998</v>
      </c>
      <c r="M241" s="121"/>
    </row>
    <row r="242" spans="1:13" x14ac:dyDescent="0.3">
      <c r="A242" s="37">
        <f>IF(E242&lt;&gt;"",1+MAX($A$2:A241),"")</f>
        <v>147</v>
      </c>
      <c r="B242" s="93" t="s">
        <v>51</v>
      </c>
      <c r="C242" s="38" t="s">
        <v>32</v>
      </c>
      <c r="D242" s="38">
        <v>19</v>
      </c>
      <c r="E242" s="62">
        <v>0</v>
      </c>
      <c r="F242" s="40">
        <f t="shared" si="40"/>
        <v>19</v>
      </c>
      <c r="G242" s="35">
        <v>4.4999999999999998E-2</v>
      </c>
      <c r="H242" s="139">
        <f t="shared" si="57"/>
        <v>115</v>
      </c>
      <c r="I242" s="60">
        <f t="shared" si="42"/>
        <v>5.1749999999999998</v>
      </c>
      <c r="J242" s="60">
        <v>0</v>
      </c>
      <c r="K242" s="42">
        <f t="shared" si="43"/>
        <v>5.1749999999999998</v>
      </c>
      <c r="L242" s="43">
        <f t="shared" si="44"/>
        <v>98.325000000000003</v>
      </c>
      <c r="M242" s="121"/>
    </row>
    <row r="243" spans="1:13" ht="45" x14ac:dyDescent="0.3">
      <c r="A243" s="37"/>
      <c r="B243" s="153" t="s">
        <v>95</v>
      </c>
      <c r="C243" s="38"/>
      <c r="D243" s="38"/>
      <c r="E243" s="62"/>
      <c r="F243" s="40"/>
      <c r="G243" s="35"/>
      <c r="H243" s="139"/>
      <c r="I243" s="60"/>
      <c r="J243" s="60"/>
      <c r="K243" s="42"/>
      <c r="L243" s="43"/>
      <c r="M243" s="121"/>
    </row>
    <row r="244" spans="1:13" x14ac:dyDescent="0.3">
      <c r="A244" s="37" t="str">
        <f>IF(E244&lt;&gt;"",1+MAX($A$2:A242),"")</f>
        <v/>
      </c>
      <c r="B244" s="109" t="s">
        <v>66</v>
      </c>
      <c r="C244" s="38"/>
      <c r="D244" s="38"/>
      <c r="E244" s="62"/>
      <c r="F244" s="40"/>
      <c r="G244" s="35"/>
      <c r="H244" s="139"/>
      <c r="I244" s="60"/>
      <c r="J244" s="60"/>
      <c r="K244" s="42"/>
      <c r="L244" s="43"/>
      <c r="M244" s="121"/>
    </row>
    <row r="245" spans="1:13" ht="31" x14ac:dyDescent="0.3">
      <c r="A245" s="37">
        <f>IF(E245&lt;&gt;"",1+MAX($A$2:A244),"")</f>
        <v>148</v>
      </c>
      <c r="B245" s="152" t="s">
        <v>159</v>
      </c>
      <c r="C245" s="38" t="s">
        <v>33</v>
      </c>
      <c r="D245" s="38">
        <v>36</v>
      </c>
      <c r="E245" s="62">
        <v>0.1</v>
      </c>
      <c r="F245" s="40">
        <f t="shared" si="40"/>
        <v>39.6</v>
      </c>
      <c r="G245" s="35">
        <v>1.4999999999999999E-2</v>
      </c>
      <c r="H245" s="139">
        <f t="shared" ref="H245:H246" si="58">$H$7</f>
        <v>115</v>
      </c>
      <c r="I245" s="60">
        <f t="shared" si="42"/>
        <v>1.7249999999999999</v>
      </c>
      <c r="J245" s="60">
        <v>0</v>
      </c>
      <c r="K245" s="42">
        <f t="shared" si="43"/>
        <v>1.7249999999999999</v>
      </c>
      <c r="L245" s="43">
        <f t="shared" si="44"/>
        <v>68.31</v>
      </c>
      <c r="M245" s="121"/>
    </row>
    <row r="246" spans="1:13" x14ac:dyDescent="0.3">
      <c r="A246" s="37">
        <f>IF(E246&lt;&gt;"",1+MAX($A$2:A245),"")</f>
        <v>149</v>
      </c>
      <c r="B246" s="93" t="s">
        <v>51</v>
      </c>
      <c r="C246" s="38" t="s">
        <v>32</v>
      </c>
      <c r="D246" s="38">
        <v>9</v>
      </c>
      <c r="E246" s="62">
        <v>0</v>
      </c>
      <c r="F246" s="40">
        <f t="shared" si="40"/>
        <v>9</v>
      </c>
      <c r="G246" s="35">
        <v>4.4999999999999998E-2</v>
      </c>
      <c r="H246" s="139">
        <f t="shared" si="58"/>
        <v>115</v>
      </c>
      <c r="I246" s="60">
        <f t="shared" si="42"/>
        <v>5.1749999999999998</v>
      </c>
      <c r="J246" s="60">
        <v>0</v>
      </c>
      <c r="K246" s="42">
        <f t="shared" si="43"/>
        <v>5.1749999999999998</v>
      </c>
      <c r="L246" s="43">
        <f t="shared" si="44"/>
        <v>46.574999999999996</v>
      </c>
      <c r="M246" s="121"/>
    </row>
    <row r="247" spans="1:13" ht="45" x14ac:dyDescent="0.3">
      <c r="A247" s="37"/>
      <c r="B247" s="153" t="s">
        <v>95</v>
      </c>
      <c r="C247" s="38"/>
      <c r="D247" s="38"/>
      <c r="E247" s="62"/>
      <c r="F247" s="40"/>
      <c r="G247" s="35"/>
      <c r="H247" s="139"/>
      <c r="I247" s="60"/>
      <c r="J247" s="60"/>
      <c r="K247" s="42"/>
      <c r="L247" s="43"/>
      <c r="M247" s="121"/>
    </row>
    <row r="248" spans="1:13" x14ac:dyDescent="0.3">
      <c r="A248" s="37" t="str">
        <f>IF(E248&lt;&gt;"",1+MAX($A$2:A246),"")</f>
        <v/>
      </c>
      <c r="B248" s="109" t="s">
        <v>54</v>
      </c>
      <c r="C248" s="38"/>
      <c r="D248" s="38"/>
      <c r="E248" s="62"/>
      <c r="F248" s="40"/>
      <c r="G248" s="35"/>
      <c r="H248" s="139"/>
      <c r="I248" s="60"/>
      <c r="J248" s="60"/>
      <c r="K248" s="42"/>
      <c r="L248" s="43"/>
      <c r="M248" s="121"/>
    </row>
    <row r="249" spans="1:13" ht="31" x14ac:dyDescent="0.3">
      <c r="A249" s="37">
        <f>IF(E249&lt;&gt;"",1+MAX($A$2:A248),"")</f>
        <v>150</v>
      </c>
      <c r="B249" s="152" t="s">
        <v>162</v>
      </c>
      <c r="C249" s="38" t="s">
        <v>33</v>
      </c>
      <c r="D249" s="38">
        <v>433</v>
      </c>
      <c r="E249" s="62">
        <v>0.1</v>
      </c>
      <c r="F249" s="40">
        <f t="shared" si="40"/>
        <v>476.3</v>
      </c>
      <c r="G249" s="35">
        <v>1.4999999999999999E-2</v>
      </c>
      <c r="H249" s="139">
        <f t="shared" ref="H249:H250" si="59">$H$7</f>
        <v>115</v>
      </c>
      <c r="I249" s="60">
        <f t="shared" si="42"/>
        <v>1.7249999999999999</v>
      </c>
      <c r="J249" s="60">
        <v>0</v>
      </c>
      <c r="K249" s="42">
        <f t="shared" si="43"/>
        <v>1.7249999999999999</v>
      </c>
      <c r="L249" s="43">
        <f t="shared" si="44"/>
        <v>821.61749999999995</v>
      </c>
      <c r="M249" s="121"/>
    </row>
    <row r="250" spans="1:13" x14ac:dyDescent="0.3">
      <c r="A250" s="37">
        <f>IF(E250&lt;&gt;"",1+MAX($A$2:A249),"")</f>
        <v>151</v>
      </c>
      <c r="B250" s="93" t="s">
        <v>51</v>
      </c>
      <c r="C250" s="38" t="s">
        <v>32</v>
      </c>
      <c r="D250" s="38">
        <v>88</v>
      </c>
      <c r="E250" s="62">
        <v>0</v>
      </c>
      <c r="F250" s="40">
        <f t="shared" si="40"/>
        <v>88</v>
      </c>
      <c r="G250" s="35">
        <v>4.4999999999999998E-2</v>
      </c>
      <c r="H250" s="139">
        <f t="shared" si="59"/>
        <v>115</v>
      </c>
      <c r="I250" s="60">
        <f t="shared" si="42"/>
        <v>5.1749999999999998</v>
      </c>
      <c r="J250" s="60">
        <v>0</v>
      </c>
      <c r="K250" s="42">
        <f t="shared" si="43"/>
        <v>5.1749999999999998</v>
      </c>
      <c r="L250" s="43">
        <f t="shared" si="44"/>
        <v>455.4</v>
      </c>
      <c r="M250" s="121"/>
    </row>
    <row r="251" spans="1:13" ht="45" x14ac:dyDescent="0.3">
      <c r="A251" s="37"/>
      <c r="B251" s="153" t="s">
        <v>95</v>
      </c>
      <c r="C251" s="38"/>
      <c r="D251" s="38"/>
      <c r="E251" s="62"/>
      <c r="F251" s="40"/>
      <c r="G251" s="35"/>
      <c r="H251" s="139"/>
      <c r="I251" s="60"/>
      <c r="J251" s="60"/>
      <c r="K251" s="42"/>
      <c r="L251" s="43"/>
      <c r="M251" s="121"/>
    </row>
    <row r="252" spans="1:13" x14ac:dyDescent="0.3">
      <c r="A252" s="37" t="str">
        <f>IF(E252&lt;&gt;"",1+MAX($A$2:A250),"")</f>
        <v/>
      </c>
      <c r="B252" s="109" t="s">
        <v>55</v>
      </c>
      <c r="C252" s="38"/>
      <c r="D252" s="38"/>
      <c r="E252" s="62"/>
      <c r="F252" s="40"/>
      <c r="G252" s="35"/>
      <c r="H252" s="139"/>
      <c r="I252" s="60"/>
      <c r="J252" s="60"/>
      <c r="K252" s="42"/>
      <c r="L252" s="43"/>
      <c r="M252" s="121"/>
    </row>
    <row r="253" spans="1:13" ht="31" x14ac:dyDescent="0.3">
      <c r="A253" s="37">
        <f>IF(E253&lt;&gt;"",1+MAX($A$2:A252),"")</f>
        <v>152</v>
      </c>
      <c r="B253" s="152" t="s">
        <v>161</v>
      </c>
      <c r="C253" s="38" t="s">
        <v>33</v>
      </c>
      <c r="D253" s="38">
        <v>37</v>
      </c>
      <c r="E253" s="62">
        <v>0.1</v>
      </c>
      <c r="F253" s="40">
        <f t="shared" si="40"/>
        <v>40.700000000000003</v>
      </c>
      <c r="G253" s="35">
        <v>1.4999999999999999E-2</v>
      </c>
      <c r="H253" s="139">
        <f t="shared" ref="H253:H255" si="60">$H$7</f>
        <v>115</v>
      </c>
      <c r="I253" s="60">
        <f t="shared" si="42"/>
        <v>1.7249999999999999</v>
      </c>
      <c r="J253" s="60">
        <v>0</v>
      </c>
      <c r="K253" s="42">
        <f t="shared" si="43"/>
        <v>1.7249999999999999</v>
      </c>
      <c r="L253" s="43">
        <f t="shared" si="44"/>
        <v>70.207499999999996</v>
      </c>
      <c r="M253" s="121"/>
    </row>
    <row r="254" spans="1:13" ht="31" x14ac:dyDescent="0.3">
      <c r="A254" s="37">
        <f>IF(E254&lt;&gt;"",1+MAX($A$2:A253),"")</f>
        <v>153</v>
      </c>
      <c r="B254" s="152" t="s">
        <v>163</v>
      </c>
      <c r="C254" s="38" t="s">
        <v>33</v>
      </c>
      <c r="D254" s="38">
        <v>311</v>
      </c>
      <c r="E254" s="62">
        <v>0.1</v>
      </c>
      <c r="F254" s="40">
        <f t="shared" si="40"/>
        <v>342.1</v>
      </c>
      <c r="G254" s="35">
        <v>1.4999999999999999E-2</v>
      </c>
      <c r="H254" s="139">
        <f t="shared" si="60"/>
        <v>115</v>
      </c>
      <c r="I254" s="60">
        <f t="shared" si="42"/>
        <v>1.7249999999999999</v>
      </c>
      <c r="J254" s="60">
        <v>0</v>
      </c>
      <c r="K254" s="42">
        <f t="shared" si="43"/>
        <v>1.7249999999999999</v>
      </c>
      <c r="L254" s="43">
        <f t="shared" si="44"/>
        <v>590.12249999999995</v>
      </c>
      <c r="M254" s="121"/>
    </row>
    <row r="255" spans="1:13" x14ac:dyDescent="0.3">
      <c r="A255" s="37">
        <f>IF(E255&lt;&gt;"",1+MAX($A$2:A254),"")</f>
        <v>154</v>
      </c>
      <c r="B255" s="93" t="s">
        <v>51</v>
      </c>
      <c r="C255" s="38" t="s">
        <v>32</v>
      </c>
      <c r="D255" s="38">
        <v>73</v>
      </c>
      <c r="E255" s="62">
        <v>0</v>
      </c>
      <c r="F255" s="40">
        <f t="shared" si="40"/>
        <v>73</v>
      </c>
      <c r="G255" s="35">
        <v>4.4999999999999998E-2</v>
      </c>
      <c r="H255" s="139">
        <f t="shared" si="60"/>
        <v>115</v>
      </c>
      <c r="I255" s="60">
        <f t="shared" si="42"/>
        <v>5.1749999999999998</v>
      </c>
      <c r="J255" s="60">
        <v>0</v>
      </c>
      <c r="K255" s="42">
        <f t="shared" si="43"/>
        <v>5.1749999999999998</v>
      </c>
      <c r="L255" s="43">
        <f t="shared" si="44"/>
        <v>377.77499999999998</v>
      </c>
      <c r="M255" s="121"/>
    </row>
    <row r="256" spans="1:13" ht="45" x14ac:dyDescent="0.3">
      <c r="A256" s="37"/>
      <c r="B256" s="153" t="s">
        <v>95</v>
      </c>
      <c r="C256" s="38"/>
      <c r="D256" s="38"/>
      <c r="E256" s="62"/>
      <c r="F256" s="40"/>
      <c r="G256" s="35"/>
      <c r="H256" s="139"/>
      <c r="I256" s="60"/>
      <c r="J256" s="60"/>
      <c r="K256" s="42"/>
      <c r="L256" s="43"/>
      <c r="M256" s="121"/>
    </row>
    <row r="257" spans="1:13" x14ac:dyDescent="0.3">
      <c r="A257" s="37" t="str">
        <f>IF(E257&lt;&gt;"",1+MAX($A$2:A255),"")</f>
        <v/>
      </c>
      <c r="B257" s="109" t="s">
        <v>84</v>
      </c>
      <c r="C257" s="38"/>
      <c r="D257" s="38"/>
      <c r="E257" s="62"/>
      <c r="F257" s="40"/>
      <c r="G257" s="35"/>
      <c r="H257" s="139"/>
      <c r="I257" s="60"/>
      <c r="J257" s="60"/>
      <c r="K257" s="42"/>
      <c r="L257" s="43"/>
      <c r="M257" s="121"/>
    </row>
    <row r="258" spans="1:13" ht="31" x14ac:dyDescent="0.3">
      <c r="A258" s="37">
        <f>IF(E258&lt;&gt;"",1+MAX($A$2:A257),"")</f>
        <v>155</v>
      </c>
      <c r="B258" s="152" t="s">
        <v>154</v>
      </c>
      <c r="C258" s="38" t="s">
        <v>33</v>
      </c>
      <c r="D258" s="38">
        <v>9</v>
      </c>
      <c r="E258" s="62">
        <v>0.1</v>
      </c>
      <c r="F258" s="40">
        <f t="shared" si="40"/>
        <v>9.9</v>
      </c>
      <c r="G258" s="35">
        <v>1.4999999999999999E-2</v>
      </c>
      <c r="H258" s="139">
        <f t="shared" ref="H258:H260" si="61">$H$7</f>
        <v>115</v>
      </c>
      <c r="I258" s="60">
        <f t="shared" si="42"/>
        <v>1.7249999999999999</v>
      </c>
      <c r="J258" s="60">
        <v>0</v>
      </c>
      <c r="K258" s="42">
        <f t="shared" si="43"/>
        <v>1.7249999999999999</v>
      </c>
      <c r="L258" s="43">
        <f t="shared" si="44"/>
        <v>17.077500000000001</v>
      </c>
      <c r="M258" s="121"/>
    </row>
    <row r="259" spans="1:13" ht="31" x14ac:dyDescent="0.3">
      <c r="A259" s="37">
        <f>IF(E259&lt;&gt;"",1+MAX($A$2:A258),"")</f>
        <v>156</v>
      </c>
      <c r="B259" s="152" t="s">
        <v>164</v>
      </c>
      <c r="C259" s="38" t="s">
        <v>33</v>
      </c>
      <c r="D259" s="38">
        <v>54</v>
      </c>
      <c r="E259" s="62">
        <v>0.1</v>
      </c>
      <c r="F259" s="40">
        <f t="shared" si="40"/>
        <v>59.4</v>
      </c>
      <c r="G259" s="35">
        <v>1.4999999999999999E-2</v>
      </c>
      <c r="H259" s="139">
        <f t="shared" si="61"/>
        <v>115</v>
      </c>
      <c r="I259" s="60">
        <f t="shared" si="42"/>
        <v>1.7249999999999999</v>
      </c>
      <c r="J259" s="60">
        <v>0</v>
      </c>
      <c r="K259" s="42">
        <f t="shared" si="43"/>
        <v>1.7249999999999999</v>
      </c>
      <c r="L259" s="43">
        <f t="shared" si="44"/>
        <v>102.46499999999999</v>
      </c>
      <c r="M259" s="121"/>
    </row>
    <row r="260" spans="1:13" x14ac:dyDescent="0.3">
      <c r="A260" s="37">
        <f>IF(E260&lt;&gt;"",1+MAX($A$2:A259),"")</f>
        <v>157</v>
      </c>
      <c r="B260" s="93" t="s">
        <v>51</v>
      </c>
      <c r="C260" s="38" t="s">
        <v>32</v>
      </c>
      <c r="D260" s="38">
        <v>15</v>
      </c>
      <c r="E260" s="62">
        <v>0</v>
      </c>
      <c r="F260" s="40">
        <f t="shared" ref="F260:F263" si="62">(E260*D260)+D260</f>
        <v>15</v>
      </c>
      <c r="G260" s="35">
        <v>4.4999999999999998E-2</v>
      </c>
      <c r="H260" s="139">
        <f t="shared" si="61"/>
        <v>115</v>
      </c>
      <c r="I260" s="60">
        <f t="shared" ref="I260:I263" si="63">G260*H260</f>
        <v>5.1749999999999998</v>
      </c>
      <c r="J260" s="60">
        <v>0</v>
      </c>
      <c r="K260" s="42">
        <f t="shared" ref="K260:K263" si="64">+J260+I260</f>
        <v>5.1749999999999998</v>
      </c>
      <c r="L260" s="43">
        <f t="shared" ref="L260:L263" si="65">F260*K260</f>
        <v>77.625</v>
      </c>
      <c r="M260" s="121"/>
    </row>
    <row r="261" spans="1:13" ht="45" x14ac:dyDescent="0.3">
      <c r="A261" s="37"/>
      <c r="B261" s="153" t="s">
        <v>95</v>
      </c>
      <c r="C261" s="38"/>
      <c r="D261" s="38"/>
      <c r="E261" s="62"/>
      <c r="F261" s="40"/>
      <c r="G261" s="35"/>
      <c r="H261" s="139"/>
      <c r="I261" s="60"/>
      <c r="J261" s="60"/>
      <c r="K261" s="42"/>
      <c r="L261" s="43"/>
      <c r="M261" s="121"/>
    </row>
    <row r="262" spans="1:13" x14ac:dyDescent="0.3">
      <c r="A262" s="37" t="str">
        <f>IF(E262&lt;&gt;"",1+MAX($A$2:A260),"")</f>
        <v/>
      </c>
      <c r="B262" s="109" t="s">
        <v>85</v>
      </c>
      <c r="C262" s="38"/>
      <c r="D262" s="38"/>
      <c r="E262" s="62"/>
      <c r="F262" s="40"/>
      <c r="G262" s="35"/>
      <c r="H262" s="139"/>
      <c r="I262" s="60"/>
      <c r="J262" s="60"/>
      <c r="K262" s="42"/>
      <c r="L262" s="43"/>
      <c r="M262" s="121"/>
    </row>
    <row r="263" spans="1:13" ht="31" x14ac:dyDescent="0.3">
      <c r="A263" s="37">
        <f>IF(E263&lt;&gt;"",1+MAX($A$2:A262),"")</f>
        <v>158</v>
      </c>
      <c r="B263" s="152" t="s">
        <v>165</v>
      </c>
      <c r="C263" s="38" t="s">
        <v>33</v>
      </c>
      <c r="D263" s="38">
        <v>61</v>
      </c>
      <c r="E263" s="62">
        <v>0.1</v>
      </c>
      <c r="F263" s="40">
        <f t="shared" si="62"/>
        <v>67.099999999999994</v>
      </c>
      <c r="G263" s="35">
        <v>1.4999999999999999E-2</v>
      </c>
      <c r="H263" s="139">
        <f t="shared" ref="H263:H264" si="66">$H$7</f>
        <v>115</v>
      </c>
      <c r="I263" s="60">
        <f t="shared" si="63"/>
        <v>1.7249999999999999</v>
      </c>
      <c r="J263" s="60">
        <v>0</v>
      </c>
      <c r="K263" s="42">
        <f t="shared" si="64"/>
        <v>1.7249999999999999</v>
      </c>
      <c r="L263" s="43">
        <f t="shared" si="65"/>
        <v>115.74749999999999</v>
      </c>
      <c r="M263" s="121"/>
    </row>
    <row r="264" spans="1:13" x14ac:dyDescent="0.3">
      <c r="A264" s="37">
        <f>IF(E264&lt;&gt;"",1+MAX($A$2:A263),"")</f>
        <v>159</v>
      </c>
      <c r="B264" s="93" t="s">
        <v>51</v>
      </c>
      <c r="C264" s="38" t="s">
        <v>32</v>
      </c>
      <c r="D264" s="38">
        <v>14</v>
      </c>
      <c r="E264" s="62">
        <v>0</v>
      </c>
      <c r="F264" s="40">
        <f t="shared" ref="F264" si="67">(E264*D264)+D264</f>
        <v>14</v>
      </c>
      <c r="G264" s="35">
        <v>4.4999999999999998E-2</v>
      </c>
      <c r="H264" s="139">
        <f t="shared" si="66"/>
        <v>115</v>
      </c>
      <c r="I264" s="60">
        <f t="shared" ref="I264" si="68">G264*H264</f>
        <v>5.1749999999999998</v>
      </c>
      <c r="J264" s="60">
        <v>0</v>
      </c>
      <c r="K264" s="42">
        <f t="shared" ref="K264" si="69">+J264+I264</f>
        <v>5.1749999999999998</v>
      </c>
      <c r="L264" s="43">
        <f t="shared" ref="L264" si="70">F264*K264</f>
        <v>72.45</v>
      </c>
      <c r="M264" s="121"/>
    </row>
    <row r="265" spans="1:13" ht="45" x14ac:dyDescent="0.3">
      <c r="A265" s="37"/>
      <c r="B265" s="153" t="s">
        <v>95</v>
      </c>
      <c r="C265" s="38"/>
      <c r="D265" s="38"/>
      <c r="E265" s="62"/>
      <c r="F265" s="40"/>
      <c r="G265" s="35"/>
      <c r="H265" s="139"/>
      <c r="I265" s="60"/>
      <c r="J265" s="60"/>
      <c r="K265" s="42"/>
      <c r="L265" s="43"/>
      <c r="M265" s="121"/>
    </row>
    <row r="266" spans="1:13" x14ac:dyDescent="0.3">
      <c r="A266" s="37" t="str">
        <f>IF(E266&lt;&gt;"",1+MAX($A$2:A264),"")</f>
        <v/>
      </c>
      <c r="B266" s="54" t="s">
        <v>89</v>
      </c>
      <c r="C266" s="94"/>
      <c r="D266" s="38"/>
      <c r="E266" s="62"/>
      <c r="F266" s="40"/>
      <c r="G266" s="35"/>
      <c r="H266" s="139"/>
      <c r="I266" s="60"/>
      <c r="J266" s="60"/>
      <c r="K266" s="42"/>
      <c r="L266" s="43"/>
      <c r="M266" s="121"/>
    </row>
    <row r="267" spans="1:13" x14ac:dyDescent="0.3">
      <c r="A267" s="37" t="str">
        <f>IF(E267&lt;&gt;"",1+MAX($A$2:A266),"")</f>
        <v/>
      </c>
      <c r="B267" s="109" t="s">
        <v>61</v>
      </c>
      <c r="C267" s="38"/>
      <c r="D267" s="38"/>
      <c r="E267" s="62"/>
      <c r="F267" s="40"/>
      <c r="G267" s="35"/>
      <c r="H267" s="139"/>
      <c r="I267" s="60"/>
      <c r="J267" s="60"/>
      <c r="K267" s="42"/>
      <c r="L267" s="43"/>
      <c r="M267" s="121"/>
    </row>
    <row r="268" spans="1:13" x14ac:dyDescent="0.3">
      <c r="A268" s="37">
        <f>IF(E268&lt;&gt;"",1+MAX($A$2:A267),"")</f>
        <v>160</v>
      </c>
      <c r="B268" s="93" t="s">
        <v>90</v>
      </c>
      <c r="C268" s="38" t="s">
        <v>32</v>
      </c>
      <c r="D268" s="38">
        <v>1</v>
      </c>
      <c r="E268" s="62">
        <v>0</v>
      </c>
      <c r="F268" s="40">
        <f t="shared" ref="F268" si="71">(E268*D268)+D268</f>
        <v>1</v>
      </c>
      <c r="G268" s="35">
        <v>4.4999999999999998E-2</v>
      </c>
      <c r="H268" s="139">
        <f t="shared" ref="H268:H315" si="72">$H$7</f>
        <v>115</v>
      </c>
      <c r="I268" s="60">
        <v>0</v>
      </c>
      <c r="J268" s="60">
        <v>0</v>
      </c>
      <c r="K268" s="42">
        <f t="shared" ref="K268" si="73">+J268+I268</f>
        <v>0</v>
      </c>
      <c r="L268" s="43">
        <f t="shared" ref="L268" si="74">F268*K268</f>
        <v>0</v>
      </c>
      <c r="M268" s="121"/>
    </row>
    <row r="269" spans="1:13" x14ac:dyDescent="0.3">
      <c r="A269" s="37" t="str">
        <f>IF(E269&lt;&gt;"",1+MAX($A$2:A268),"")</f>
        <v/>
      </c>
      <c r="B269" s="109" t="s">
        <v>54</v>
      </c>
      <c r="C269" s="38"/>
      <c r="D269" s="38"/>
      <c r="E269" s="62"/>
      <c r="F269" s="40"/>
      <c r="G269" s="35"/>
      <c r="H269" s="139"/>
      <c r="I269" s="60"/>
      <c r="J269" s="60"/>
      <c r="K269" s="42"/>
      <c r="L269" s="43"/>
      <c r="M269" s="121"/>
    </row>
    <row r="270" spans="1:13" x14ac:dyDescent="0.3">
      <c r="A270" s="37">
        <f>IF(E270&lt;&gt;"",1+MAX($A$2:A269),"")</f>
        <v>161</v>
      </c>
      <c r="B270" s="93" t="s">
        <v>90</v>
      </c>
      <c r="C270" s="38" t="s">
        <v>32</v>
      </c>
      <c r="D270" s="38">
        <v>6</v>
      </c>
      <c r="E270" s="62">
        <v>0</v>
      </c>
      <c r="F270" s="40">
        <f t="shared" ref="F270" si="75">(E270*D270)+D270</f>
        <v>6</v>
      </c>
      <c r="G270" s="35">
        <v>4.4999999999999998E-2</v>
      </c>
      <c r="H270" s="139">
        <f t="shared" si="72"/>
        <v>115</v>
      </c>
      <c r="I270" s="60">
        <v>0</v>
      </c>
      <c r="J270" s="60">
        <v>0</v>
      </c>
      <c r="K270" s="42">
        <f t="shared" ref="K270" si="76">+J270+I270</f>
        <v>0</v>
      </c>
      <c r="L270" s="43">
        <f t="shared" ref="L270" si="77">F270*K270</f>
        <v>0</v>
      </c>
      <c r="M270" s="121"/>
    </row>
    <row r="271" spans="1:13" x14ac:dyDescent="0.3">
      <c r="A271" s="37" t="str">
        <f>IF(E271&lt;&gt;"",1+MAX($A$2:A270),"")</f>
        <v/>
      </c>
      <c r="B271" s="109" t="s">
        <v>55</v>
      </c>
      <c r="C271" s="38"/>
      <c r="D271" s="38"/>
      <c r="E271" s="62"/>
      <c r="F271" s="40"/>
      <c r="G271" s="35"/>
      <c r="H271" s="139"/>
      <c r="I271" s="60"/>
      <c r="J271" s="60"/>
      <c r="K271" s="42"/>
      <c r="L271" s="43"/>
      <c r="M271" s="121"/>
    </row>
    <row r="272" spans="1:13" x14ac:dyDescent="0.3">
      <c r="A272" s="37">
        <f>IF(E272&lt;&gt;"",1+MAX($A$2:A271),"")</f>
        <v>162</v>
      </c>
      <c r="B272" s="93" t="s">
        <v>90</v>
      </c>
      <c r="C272" s="38" t="s">
        <v>32</v>
      </c>
      <c r="D272" s="38">
        <v>6</v>
      </c>
      <c r="E272" s="62">
        <v>0</v>
      </c>
      <c r="F272" s="40">
        <f t="shared" ref="F272" si="78">(E272*D272)+D272</f>
        <v>6</v>
      </c>
      <c r="G272" s="35">
        <v>4.4999999999999998E-2</v>
      </c>
      <c r="H272" s="139">
        <f t="shared" si="72"/>
        <v>115</v>
      </c>
      <c r="I272" s="60">
        <v>0</v>
      </c>
      <c r="J272" s="60">
        <v>0</v>
      </c>
      <c r="K272" s="42">
        <f t="shared" ref="K272" si="79">+J272+I272</f>
        <v>0</v>
      </c>
      <c r="L272" s="43">
        <f t="shared" ref="L272" si="80">F272*K272</f>
        <v>0</v>
      </c>
      <c r="M272" s="121"/>
    </row>
    <row r="273" spans="1:13" x14ac:dyDescent="0.3">
      <c r="A273" s="37" t="str">
        <f>IF(E273&lt;&gt;"",1+MAX($A$2:A272),"")</f>
        <v/>
      </c>
      <c r="B273" s="109" t="s">
        <v>67</v>
      </c>
      <c r="C273" s="38"/>
      <c r="D273" s="38"/>
      <c r="E273" s="62"/>
      <c r="F273" s="40"/>
      <c r="G273" s="35"/>
      <c r="H273" s="139"/>
      <c r="I273" s="60"/>
      <c r="J273" s="60"/>
      <c r="K273" s="42"/>
      <c r="L273" s="43"/>
      <c r="M273" s="121"/>
    </row>
    <row r="274" spans="1:13" x14ac:dyDescent="0.3">
      <c r="A274" s="37">
        <f>IF(E274&lt;&gt;"",1+MAX($A$2:A273),"")</f>
        <v>163</v>
      </c>
      <c r="B274" s="93" t="s">
        <v>90</v>
      </c>
      <c r="C274" s="38" t="s">
        <v>32</v>
      </c>
      <c r="D274" s="38">
        <v>10</v>
      </c>
      <c r="E274" s="62">
        <v>0</v>
      </c>
      <c r="F274" s="40">
        <f t="shared" ref="F274" si="81">(E274*D274)+D274</f>
        <v>10</v>
      </c>
      <c r="G274" s="35">
        <v>4.4999999999999998E-2</v>
      </c>
      <c r="H274" s="139">
        <f t="shared" si="72"/>
        <v>115</v>
      </c>
      <c r="I274" s="60">
        <v>0</v>
      </c>
      <c r="J274" s="60">
        <v>0</v>
      </c>
      <c r="K274" s="42">
        <f t="shared" ref="K274" si="82">+J274+I274</f>
        <v>0</v>
      </c>
      <c r="L274" s="43">
        <f t="shared" ref="L274" si="83">F274*K274</f>
        <v>0</v>
      </c>
      <c r="M274" s="121"/>
    </row>
    <row r="275" spans="1:13" x14ac:dyDescent="0.3">
      <c r="A275" s="37" t="str">
        <f>IF(E275&lt;&gt;"",1+MAX($A$2:A274),"")</f>
        <v/>
      </c>
      <c r="B275" s="109" t="s">
        <v>68</v>
      </c>
      <c r="C275" s="38"/>
      <c r="D275" s="38"/>
      <c r="E275" s="62"/>
      <c r="F275" s="40"/>
      <c r="G275" s="35"/>
      <c r="H275" s="139"/>
      <c r="I275" s="60"/>
      <c r="J275" s="60"/>
      <c r="K275" s="42"/>
      <c r="L275" s="43"/>
      <c r="M275" s="121"/>
    </row>
    <row r="276" spans="1:13" x14ac:dyDescent="0.3">
      <c r="A276" s="37">
        <f>IF(E276&lt;&gt;"",1+MAX($A$2:A275),"")</f>
        <v>164</v>
      </c>
      <c r="B276" s="93" t="s">
        <v>90</v>
      </c>
      <c r="C276" s="38" t="s">
        <v>32</v>
      </c>
      <c r="D276" s="38">
        <v>10</v>
      </c>
      <c r="E276" s="62">
        <v>0</v>
      </c>
      <c r="F276" s="40">
        <f t="shared" ref="F276" si="84">(E276*D276)+D276</f>
        <v>10</v>
      </c>
      <c r="G276" s="35">
        <v>4.4999999999999998E-2</v>
      </c>
      <c r="H276" s="139">
        <f t="shared" si="72"/>
        <v>115</v>
      </c>
      <c r="I276" s="60">
        <v>0</v>
      </c>
      <c r="J276" s="60">
        <v>0</v>
      </c>
      <c r="K276" s="42">
        <f t="shared" ref="K276" si="85">+J276+I276</f>
        <v>0</v>
      </c>
      <c r="L276" s="43">
        <f t="shared" ref="L276" si="86">F276*K276</f>
        <v>0</v>
      </c>
      <c r="M276" s="121"/>
    </row>
    <row r="277" spans="1:13" x14ac:dyDescent="0.3">
      <c r="A277" s="37" t="str">
        <f>IF(E277&lt;&gt;"",1+MAX($A$2:A276),"")</f>
        <v/>
      </c>
      <c r="B277" s="109" t="s">
        <v>69</v>
      </c>
      <c r="C277" s="38"/>
      <c r="D277" s="38"/>
      <c r="E277" s="62"/>
      <c r="F277" s="40"/>
      <c r="G277" s="35"/>
      <c r="H277" s="139"/>
      <c r="I277" s="60"/>
      <c r="J277" s="60"/>
      <c r="K277" s="42"/>
      <c r="L277" s="43"/>
      <c r="M277" s="121"/>
    </row>
    <row r="278" spans="1:13" x14ac:dyDescent="0.3">
      <c r="A278" s="37">
        <f>IF(E278&lt;&gt;"",1+MAX($A$2:A277),"")</f>
        <v>165</v>
      </c>
      <c r="B278" s="93" t="s">
        <v>90</v>
      </c>
      <c r="C278" s="38" t="s">
        <v>32</v>
      </c>
      <c r="D278" s="38">
        <v>10</v>
      </c>
      <c r="E278" s="62">
        <v>0</v>
      </c>
      <c r="F278" s="40">
        <f t="shared" ref="F278:F315" si="87">(E278*D278)+D278</f>
        <v>10</v>
      </c>
      <c r="G278" s="35">
        <v>4.4999999999999998E-2</v>
      </c>
      <c r="H278" s="139">
        <f t="shared" si="72"/>
        <v>115</v>
      </c>
      <c r="I278" s="60">
        <v>0</v>
      </c>
      <c r="J278" s="60">
        <v>0</v>
      </c>
      <c r="K278" s="42">
        <f t="shared" ref="K278:K315" si="88">+J278+I278</f>
        <v>0</v>
      </c>
      <c r="L278" s="43">
        <f t="shared" ref="L278:L315" si="89">F278*K278</f>
        <v>0</v>
      </c>
      <c r="M278" s="121"/>
    </row>
    <row r="279" spans="1:13" x14ac:dyDescent="0.3">
      <c r="A279" s="37" t="str">
        <f>IF(E279&lt;&gt;"",1+MAX($A$2:A278),"")</f>
        <v/>
      </c>
      <c r="B279" s="109" t="s">
        <v>70</v>
      </c>
      <c r="C279" s="38"/>
      <c r="D279" s="38"/>
      <c r="E279" s="62"/>
      <c r="F279" s="40"/>
      <c r="G279" s="35"/>
      <c r="H279" s="139"/>
      <c r="I279" s="60"/>
      <c r="J279" s="60"/>
      <c r="K279" s="42"/>
      <c r="L279" s="43"/>
      <c r="M279" s="121"/>
    </row>
    <row r="280" spans="1:13" x14ac:dyDescent="0.3">
      <c r="A280" s="37">
        <f>IF(E280&lt;&gt;"",1+MAX($A$2:A279),"")</f>
        <v>166</v>
      </c>
      <c r="B280" s="93" t="s">
        <v>90</v>
      </c>
      <c r="C280" s="38" t="s">
        <v>32</v>
      </c>
      <c r="D280" s="38">
        <v>10</v>
      </c>
      <c r="E280" s="62">
        <v>0</v>
      </c>
      <c r="F280" s="40">
        <f t="shared" si="87"/>
        <v>10</v>
      </c>
      <c r="G280" s="35">
        <v>4.4999999999999998E-2</v>
      </c>
      <c r="H280" s="139">
        <f t="shared" si="72"/>
        <v>115</v>
      </c>
      <c r="I280" s="60">
        <v>0</v>
      </c>
      <c r="J280" s="60">
        <v>0</v>
      </c>
      <c r="K280" s="42">
        <f t="shared" si="88"/>
        <v>0</v>
      </c>
      <c r="L280" s="43">
        <f t="shared" si="89"/>
        <v>0</v>
      </c>
      <c r="M280" s="121"/>
    </row>
    <row r="281" spans="1:13" x14ac:dyDescent="0.3">
      <c r="A281" s="37" t="str">
        <f>IF(E281&lt;&gt;"",1+MAX($A$2:A280),"")</f>
        <v/>
      </c>
      <c r="B281" s="109" t="s">
        <v>71</v>
      </c>
      <c r="C281" s="38"/>
      <c r="D281" s="38"/>
      <c r="E281" s="62"/>
      <c r="F281" s="40"/>
      <c r="G281" s="35"/>
      <c r="H281" s="139"/>
      <c r="I281" s="60"/>
      <c r="J281" s="60"/>
      <c r="K281" s="42"/>
      <c r="L281" s="43"/>
      <c r="M281" s="121"/>
    </row>
    <row r="282" spans="1:13" x14ac:dyDescent="0.3">
      <c r="A282" s="37">
        <f>IF(E282&lt;&gt;"",1+MAX($A$2:A281),"")</f>
        <v>167</v>
      </c>
      <c r="B282" s="93" t="s">
        <v>90</v>
      </c>
      <c r="C282" s="38" t="s">
        <v>32</v>
      </c>
      <c r="D282" s="38">
        <v>10</v>
      </c>
      <c r="E282" s="62">
        <v>0</v>
      </c>
      <c r="F282" s="40">
        <f t="shared" si="87"/>
        <v>10</v>
      </c>
      <c r="G282" s="35">
        <v>4.4999999999999998E-2</v>
      </c>
      <c r="H282" s="139">
        <f t="shared" si="72"/>
        <v>115</v>
      </c>
      <c r="I282" s="60">
        <v>0</v>
      </c>
      <c r="J282" s="60">
        <v>0</v>
      </c>
      <c r="K282" s="42">
        <f t="shared" si="88"/>
        <v>0</v>
      </c>
      <c r="L282" s="43">
        <f t="shared" si="89"/>
        <v>0</v>
      </c>
      <c r="M282" s="121"/>
    </row>
    <row r="283" spans="1:13" x14ac:dyDescent="0.3">
      <c r="A283" s="37" t="str">
        <f>IF(E283&lt;&gt;"",1+MAX($A$2:A282),"")</f>
        <v/>
      </c>
      <c r="B283" s="109" t="s">
        <v>72</v>
      </c>
      <c r="C283" s="38"/>
      <c r="D283" s="38"/>
      <c r="E283" s="62"/>
      <c r="F283" s="40"/>
      <c r="G283" s="35"/>
      <c r="H283" s="139"/>
      <c r="I283" s="60"/>
      <c r="J283" s="60"/>
      <c r="K283" s="42"/>
      <c r="L283" s="43"/>
      <c r="M283" s="121"/>
    </row>
    <row r="284" spans="1:13" x14ac:dyDescent="0.3">
      <c r="A284" s="37">
        <f>IF(E284&lt;&gt;"",1+MAX($A$2:A283),"")</f>
        <v>168</v>
      </c>
      <c r="B284" s="93" t="s">
        <v>90</v>
      </c>
      <c r="C284" s="38" t="s">
        <v>32</v>
      </c>
      <c r="D284" s="38">
        <v>10</v>
      </c>
      <c r="E284" s="62">
        <v>0</v>
      </c>
      <c r="F284" s="40">
        <f t="shared" si="87"/>
        <v>10</v>
      </c>
      <c r="G284" s="35">
        <v>4.4999999999999998E-2</v>
      </c>
      <c r="H284" s="139">
        <f t="shared" si="72"/>
        <v>115</v>
      </c>
      <c r="I284" s="60">
        <v>0</v>
      </c>
      <c r="J284" s="60">
        <v>0</v>
      </c>
      <c r="K284" s="42">
        <f t="shared" si="88"/>
        <v>0</v>
      </c>
      <c r="L284" s="43">
        <f t="shared" si="89"/>
        <v>0</v>
      </c>
      <c r="M284" s="121"/>
    </row>
    <row r="285" spans="1:13" x14ac:dyDescent="0.3">
      <c r="A285" s="37" t="str">
        <f>IF(E285&lt;&gt;"",1+MAX($A$2:A284),"")</f>
        <v/>
      </c>
      <c r="B285" s="109" t="s">
        <v>73</v>
      </c>
      <c r="C285" s="38"/>
      <c r="D285" s="38"/>
      <c r="E285" s="62"/>
      <c r="F285" s="40"/>
      <c r="G285" s="35"/>
      <c r="H285" s="139"/>
      <c r="I285" s="60"/>
      <c r="J285" s="60"/>
      <c r="K285" s="42"/>
      <c r="L285" s="43"/>
      <c r="M285" s="121"/>
    </row>
    <row r="286" spans="1:13" x14ac:dyDescent="0.3">
      <c r="A286" s="37">
        <f>IF(E286&lt;&gt;"",1+MAX($A$2:A285),"")</f>
        <v>169</v>
      </c>
      <c r="B286" s="93" t="s">
        <v>90</v>
      </c>
      <c r="C286" s="38" t="s">
        <v>32</v>
      </c>
      <c r="D286" s="38">
        <v>10</v>
      </c>
      <c r="E286" s="62">
        <v>0</v>
      </c>
      <c r="F286" s="40">
        <f t="shared" si="87"/>
        <v>10</v>
      </c>
      <c r="G286" s="35">
        <v>4.4999999999999998E-2</v>
      </c>
      <c r="H286" s="139">
        <f t="shared" si="72"/>
        <v>115</v>
      </c>
      <c r="I286" s="60">
        <v>0</v>
      </c>
      <c r="J286" s="60">
        <v>0</v>
      </c>
      <c r="K286" s="42">
        <f t="shared" si="88"/>
        <v>0</v>
      </c>
      <c r="L286" s="43">
        <f t="shared" si="89"/>
        <v>0</v>
      </c>
      <c r="M286" s="121"/>
    </row>
    <row r="287" spans="1:13" x14ac:dyDescent="0.3">
      <c r="A287" s="37" t="str">
        <f>IF(E287&lt;&gt;"",1+MAX($A$2:A286),"")</f>
        <v/>
      </c>
      <c r="B287" s="109" t="s">
        <v>74</v>
      </c>
      <c r="C287" s="38"/>
      <c r="D287" s="38"/>
      <c r="E287" s="62"/>
      <c r="F287" s="40"/>
      <c r="G287" s="35"/>
      <c r="H287" s="139"/>
      <c r="I287" s="60"/>
      <c r="J287" s="60"/>
      <c r="K287" s="42"/>
      <c r="L287" s="43"/>
      <c r="M287" s="121"/>
    </row>
    <row r="288" spans="1:13" x14ac:dyDescent="0.3">
      <c r="A288" s="37">
        <f>IF(E288&lt;&gt;"",1+MAX($A$2:A287),"")</f>
        <v>170</v>
      </c>
      <c r="B288" s="93" t="s">
        <v>90</v>
      </c>
      <c r="C288" s="38" t="s">
        <v>32</v>
      </c>
      <c r="D288" s="38">
        <v>10</v>
      </c>
      <c r="E288" s="62">
        <v>0</v>
      </c>
      <c r="F288" s="40">
        <f t="shared" si="87"/>
        <v>10</v>
      </c>
      <c r="G288" s="35">
        <v>4.4999999999999998E-2</v>
      </c>
      <c r="H288" s="139">
        <f t="shared" si="72"/>
        <v>115</v>
      </c>
      <c r="I288" s="60">
        <v>0</v>
      </c>
      <c r="J288" s="60">
        <v>0</v>
      </c>
      <c r="K288" s="42">
        <f t="shared" si="88"/>
        <v>0</v>
      </c>
      <c r="L288" s="43">
        <f t="shared" si="89"/>
        <v>0</v>
      </c>
      <c r="M288" s="121"/>
    </row>
    <row r="289" spans="1:13" x14ac:dyDescent="0.3">
      <c r="A289" s="37" t="str">
        <f>IF(E289&lt;&gt;"",1+MAX($A$2:A288),"")</f>
        <v/>
      </c>
      <c r="B289" s="109" t="s">
        <v>75</v>
      </c>
      <c r="C289" s="38"/>
      <c r="D289" s="38"/>
      <c r="E289" s="62"/>
      <c r="F289" s="40"/>
      <c r="G289" s="35"/>
      <c r="H289" s="139"/>
      <c r="I289" s="60"/>
      <c r="J289" s="60"/>
      <c r="K289" s="42"/>
      <c r="L289" s="43"/>
      <c r="M289" s="121"/>
    </row>
    <row r="290" spans="1:13" x14ac:dyDescent="0.3">
      <c r="A290" s="37">
        <f>IF(E290&lt;&gt;"",1+MAX($A$2:A289),"")</f>
        <v>171</v>
      </c>
      <c r="B290" s="93" t="s">
        <v>90</v>
      </c>
      <c r="C290" s="38" t="s">
        <v>32</v>
      </c>
      <c r="D290" s="38">
        <v>9</v>
      </c>
      <c r="E290" s="62">
        <v>0</v>
      </c>
      <c r="F290" s="40">
        <f t="shared" si="87"/>
        <v>9</v>
      </c>
      <c r="G290" s="35">
        <v>4.4999999999999998E-2</v>
      </c>
      <c r="H290" s="139">
        <f t="shared" si="72"/>
        <v>115</v>
      </c>
      <c r="I290" s="60">
        <v>0</v>
      </c>
      <c r="J290" s="60">
        <v>0</v>
      </c>
      <c r="K290" s="42">
        <f t="shared" si="88"/>
        <v>0</v>
      </c>
      <c r="L290" s="43">
        <f t="shared" si="89"/>
        <v>0</v>
      </c>
      <c r="M290" s="121"/>
    </row>
    <row r="291" spans="1:13" x14ac:dyDescent="0.3">
      <c r="A291" s="37" t="str">
        <f>IF(E291&lt;&gt;"",1+MAX($A$2:A290),"")</f>
        <v/>
      </c>
      <c r="B291" s="109" t="s">
        <v>76</v>
      </c>
      <c r="C291" s="38"/>
      <c r="D291" s="38"/>
      <c r="E291" s="62"/>
      <c r="F291" s="40"/>
      <c r="G291" s="35"/>
      <c r="H291" s="139"/>
      <c r="I291" s="60"/>
      <c r="J291" s="60"/>
      <c r="K291" s="42"/>
      <c r="L291" s="43"/>
      <c r="M291" s="121"/>
    </row>
    <row r="292" spans="1:13" x14ac:dyDescent="0.3">
      <c r="A292" s="37">
        <f>IF(E292&lt;&gt;"",1+MAX($A$2:A291),"")</f>
        <v>172</v>
      </c>
      <c r="B292" s="93" t="s">
        <v>90</v>
      </c>
      <c r="C292" s="38" t="s">
        <v>32</v>
      </c>
      <c r="D292" s="38">
        <v>7</v>
      </c>
      <c r="E292" s="62">
        <v>0</v>
      </c>
      <c r="F292" s="40">
        <f t="shared" si="87"/>
        <v>7</v>
      </c>
      <c r="G292" s="35">
        <v>4.4999999999999998E-2</v>
      </c>
      <c r="H292" s="139">
        <f t="shared" si="72"/>
        <v>115</v>
      </c>
      <c r="I292" s="60">
        <v>0</v>
      </c>
      <c r="J292" s="60">
        <v>0</v>
      </c>
      <c r="K292" s="42">
        <f t="shared" si="88"/>
        <v>0</v>
      </c>
      <c r="L292" s="43">
        <f t="shared" si="89"/>
        <v>0</v>
      </c>
      <c r="M292" s="121"/>
    </row>
    <row r="293" spans="1:13" x14ac:dyDescent="0.3">
      <c r="A293" s="37" t="str">
        <f>IF(E293&lt;&gt;"",1+MAX($A$2:A292),"")</f>
        <v/>
      </c>
      <c r="B293" s="109" t="s">
        <v>77</v>
      </c>
      <c r="C293" s="38"/>
      <c r="D293" s="38"/>
      <c r="E293" s="62"/>
      <c r="F293" s="40"/>
      <c r="G293" s="35"/>
      <c r="H293" s="139"/>
      <c r="I293" s="60"/>
      <c r="J293" s="60"/>
      <c r="K293" s="42"/>
      <c r="L293" s="43"/>
      <c r="M293" s="121"/>
    </row>
    <row r="294" spans="1:13" x14ac:dyDescent="0.3">
      <c r="A294" s="37">
        <f>IF(E294&lt;&gt;"",1+MAX($A$2:A293),"")</f>
        <v>173</v>
      </c>
      <c r="B294" s="93" t="s">
        <v>90</v>
      </c>
      <c r="C294" s="38" t="s">
        <v>32</v>
      </c>
      <c r="D294" s="38">
        <v>7</v>
      </c>
      <c r="E294" s="62">
        <v>0</v>
      </c>
      <c r="F294" s="40">
        <f t="shared" si="87"/>
        <v>7</v>
      </c>
      <c r="G294" s="35">
        <v>4.4999999999999998E-2</v>
      </c>
      <c r="H294" s="139">
        <f t="shared" si="72"/>
        <v>115</v>
      </c>
      <c r="I294" s="60">
        <v>0</v>
      </c>
      <c r="J294" s="60">
        <v>0</v>
      </c>
      <c r="K294" s="42">
        <f t="shared" si="88"/>
        <v>0</v>
      </c>
      <c r="L294" s="43">
        <f t="shared" si="89"/>
        <v>0</v>
      </c>
      <c r="M294" s="121"/>
    </row>
    <row r="295" spans="1:13" x14ac:dyDescent="0.3">
      <c r="A295" s="37" t="str">
        <f>IF(E295&lt;&gt;"",1+MAX($A$2:A294),"")</f>
        <v/>
      </c>
      <c r="B295" s="109" t="s">
        <v>78</v>
      </c>
      <c r="C295" s="38"/>
      <c r="D295" s="38"/>
      <c r="E295" s="62"/>
      <c r="F295" s="40"/>
      <c r="G295" s="35"/>
      <c r="H295" s="139"/>
      <c r="I295" s="60"/>
      <c r="J295" s="60"/>
      <c r="K295" s="42"/>
      <c r="L295" s="43"/>
      <c r="M295" s="121"/>
    </row>
    <row r="296" spans="1:13" x14ac:dyDescent="0.3">
      <c r="A296" s="37">
        <f>IF(E296&lt;&gt;"",1+MAX($A$2:A295),"")</f>
        <v>174</v>
      </c>
      <c r="B296" s="93" t="s">
        <v>90</v>
      </c>
      <c r="C296" s="38" t="s">
        <v>32</v>
      </c>
      <c r="D296" s="38">
        <v>6</v>
      </c>
      <c r="E296" s="62">
        <v>0</v>
      </c>
      <c r="F296" s="40">
        <f t="shared" si="87"/>
        <v>6</v>
      </c>
      <c r="G296" s="35">
        <v>4.4999999999999998E-2</v>
      </c>
      <c r="H296" s="139">
        <f t="shared" si="72"/>
        <v>115</v>
      </c>
      <c r="I296" s="60">
        <v>0</v>
      </c>
      <c r="J296" s="60">
        <v>0</v>
      </c>
      <c r="K296" s="42">
        <f t="shared" si="88"/>
        <v>0</v>
      </c>
      <c r="L296" s="43">
        <f t="shared" si="89"/>
        <v>0</v>
      </c>
      <c r="M296" s="121"/>
    </row>
    <row r="297" spans="1:13" x14ac:dyDescent="0.3">
      <c r="A297" s="37" t="str">
        <f>IF(E297&lt;&gt;"",1+MAX($A$2:A296),"")</f>
        <v/>
      </c>
      <c r="B297" s="54" t="s">
        <v>91</v>
      </c>
      <c r="C297" s="94"/>
      <c r="D297" s="38"/>
      <c r="E297" s="62"/>
      <c r="F297" s="40"/>
      <c r="G297" s="35"/>
      <c r="H297" s="139"/>
      <c r="I297" s="60"/>
      <c r="J297" s="60"/>
      <c r="K297" s="42"/>
      <c r="L297" s="43"/>
      <c r="M297" s="121"/>
    </row>
    <row r="298" spans="1:13" x14ac:dyDescent="0.3">
      <c r="A298" s="37" t="str">
        <f>IF(E298&lt;&gt;"",1+MAX($A$2:A297),"")</f>
        <v/>
      </c>
      <c r="B298" s="109" t="s">
        <v>59</v>
      </c>
      <c r="C298" s="38"/>
      <c r="D298" s="38"/>
      <c r="E298" s="62"/>
      <c r="F298" s="40"/>
      <c r="G298" s="35"/>
      <c r="H298" s="139"/>
      <c r="I298" s="60"/>
      <c r="J298" s="60"/>
      <c r="K298" s="42"/>
      <c r="L298" s="43"/>
      <c r="M298" s="121"/>
    </row>
    <row r="299" spans="1:13" x14ac:dyDescent="0.3">
      <c r="A299" s="37">
        <f>IF(E299&lt;&gt;"",1+MAX($A$2:A298),"")</f>
        <v>175</v>
      </c>
      <c r="B299" s="93" t="s">
        <v>92</v>
      </c>
      <c r="C299" s="38" t="s">
        <v>32</v>
      </c>
      <c r="D299" s="38">
        <v>1</v>
      </c>
      <c r="E299" s="62">
        <v>0</v>
      </c>
      <c r="F299" s="40">
        <f t="shared" si="87"/>
        <v>1</v>
      </c>
      <c r="G299" s="35">
        <v>4.4999999999999998E-2</v>
      </c>
      <c r="H299" s="139">
        <f t="shared" si="72"/>
        <v>115</v>
      </c>
      <c r="I299" s="60">
        <v>0</v>
      </c>
      <c r="J299" s="60">
        <v>0</v>
      </c>
      <c r="K299" s="42">
        <f t="shared" si="88"/>
        <v>0</v>
      </c>
      <c r="L299" s="43">
        <f t="shared" si="89"/>
        <v>0</v>
      </c>
      <c r="M299" s="121"/>
    </row>
    <row r="300" spans="1:13" x14ac:dyDescent="0.3">
      <c r="A300" s="37" t="str">
        <f>IF(E300&lt;&gt;"",1+MAX($A$2:A299),"")</f>
        <v/>
      </c>
      <c r="B300" s="109" t="s">
        <v>61</v>
      </c>
      <c r="C300" s="38"/>
      <c r="D300" s="38"/>
      <c r="E300" s="62"/>
      <c r="F300" s="40"/>
      <c r="G300" s="35"/>
      <c r="H300" s="139"/>
      <c r="I300" s="60"/>
      <c r="J300" s="60"/>
      <c r="K300" s="42"/>
      <c r="L300" s="43"/>
      <c r="M300" s="121"/>
    </row>
    <row r="301" spans="1:13" x14ac:dyDescent="0.3">
      <c r="A301" s="37">
        <f>IF(E301&lt;&gt;"",1+MAX($A$2:A300),"")</f>
        <v>176</v>
      </c>
      <c r="B301" s="93" t="s">
        <v>92</v>
      </c>
      <c r="C301" s="38" t="s">
        <v>32</v>
      </c>
      <c r="D301" s="38">
        <v>1</v>
      </c>
      <c r="E301" s="62">
        <v>0</v>
      </c>
      <c r="F301" s="40">
        <f t="shared" si="87"/>
        <v>1</v>
      </c>
      <c r="G301" s="35">
        <v>4.4999999999999998E-2</v>
      </c>
      <c r="H301" s="139">
        <f t="shared" si="72"/>
        <v>115</v>
      </c>
      <c r="I301" s="60">
        <v>0</v>
      </c>
      <c r="J301" s="60">
        <v>0</v>
      </c>
      <c r="K301" s="42">
        <f t="shared" si="88"/>
        <v>0</v>
      </c>
      <c r="L301" s="43">
        <f t="shared" si="89"/>
        <v>0</v>
      </c>
      <c r="M301" s="121"/>
    </row>
    <row r="302" spans="1:13" x14ac:dyDescent="0.3">
      <c r="A302" s="37" t="str">
        <f>IF(E302&lt;&gt;"",1+MAX($A$2:A301),"")</f>
        <v/>
      </c>
      <c r="B302" s="109" t="s">
        <v>93</v>
      </c>
      <c r="C302" s="38"/>
      <c r="D302" s="38"/>
      <c r="E302" s="62"/>
      <c r="F302" s="40"/>
      <c r="G302" s="35"/>
      <c r="H302" s="139"/>
      <c r="I302" s="60"/>
      <c r="J302" s="60"/>
      <c r="K302" s="42"/>
      <c r="L302" s="43"/>
      <c r="M302" s="121"/>
    </row>
    <row r="303" spans="1:13" x14ac:dyDescent="0.3">
      <c r="A303" s="37">
        <f>IF(E303&lt;&gt;"",1+MAX($A$2:A302),"")</f>
        <v>177</v>
      </c>
      <c r="B303" s="93" t="s">
        <v>92</v>
      </c>
      <c r="C303" s="38" t="s">
        <v>32</v>
      </c>
      <c r="D303" s="38">
        <v>1</v>
      </c>
      <c r="E303" s="62">
        <v>0</v>
      </c>
      <c r="F303" s="40">
        <f t="shared" si="87"/>
        <v>1</v>
      </c>
      <c r="G303" s="35">
        <v>4.4999999999999998E-2</v>
      </c>
      <c r="H303" s="139">
        <f t="shared" si="72"/>
        <v>115</v>
      </c>
      <c r="I303" s="60">
        <v>0</v>
      </c>
      <c r="J303" s="60">
        <v>0</v>
      </c>
      <c r="K303" s="42">
        <f t="shared" si="88"/>
        <v>0</v>
      </c>
      <c r="L303" s="43">
        <f t="shared" si="89"/>
        <v>0</v>
      </c>
      <c r="M303" s="121"/>
    </row>
    <row r="304" spans="1:13" x14ac:dyDescent="0.3">
      <c r="A304" s="37" t="str">
        <f>IF(E304&lt;&gt;"",1+MAX($A$2:A303),"")</f>
        <v/>
      </c>
      <c r="B304" s="109" t="s">
        <v>55</v>
      </c>
      <c r="C304" s="38"/>
      <c r="D304" s="38"/>
      <c r="E304" s="62"/>
      <c r="F304" s="40"/>
      <c r="G304" s="35"/>
      <c r="H304" s="139"/>
      <c r="I304" s="60"/>
      <c r="J304" s="60"/>
      <c r="K304" s="42"/>
      <c r="L304" s="43"/>
      <c r="M304" s="121"/>
    </row>
    <row r="305" spans="1:13" x14ac:dyDescent="0.3">
      <c r="A305" s="37">
        <f>IF(E305&lt;&gt;"",1+MAX($A$2:A304),"")</f>
        <v>178</v>
      </c>
      <c r="B305" s="93" t="s">
        <v>92</v>
      </c>
      <c r="C305" s="38" t="s">
        <v>32</v>
      </c>
      <c r="D305" s="38">
        <v>2</v>
      </c>
      <c r="E305" s="62">
        <v>0</v>
      </c>
      <c r="F305" s="40">
        <f t="shared" si="87"/>
        <v>2</v>
      </c>
      <c r="G305" s="35">
        <v>4.4999999999999998E-2</v>
      </c>
      <c r="H305" s="139">
        <f t="shared" si="72"/>
        <v>115</v>
      </c>
      <c r="I305" s="60">
        <v>0</v>
      </c>
      <c r="J305" s="60">
        <v>0</v>
      </c>
      <c r="K305" s="42">
        <f t="shared" si="88"/>
        <v>0</v>
      </c>
      <c r="L305" s="43">
        <f t="shared" si="89"/>
        <v>0</v>
      </c>
      <c r="M305" s="121"/>
    </row>
    <row r="306" spans="1:13" x14ac:dyDescent="0.3">
      <c r="A306" s="37" t="str">
        <f>IF(E306&lt;&gt;"",1+MAX($A$2:A305),"")</f>
        <v/>
      </c>
      <c r="B306" s="109" t="s">
        <v>69</v>
      </c>
      <c r="C306" s="38"/>
      <c r="D306" s="38"/>
      <c r="E306" s="62"/>
      <c r="F306" s="40"/>
      <c r="G306" s="35"/>
      <c r="H306" s="139"/>
      <c r="I306" s="60"/>
      <c r="J306" s="60"/>
      <c r="K306" s="42"/>
      <c r="L306" s="43"/>
      <c r="M306" s="121"/>
    </row>
    <row r="307" spans="1:13" x14ac:dyDescent="0.3">
      <c r="A307" s="37">
        <f>IF(E307&lt;&gt;"",1+MAX($A$2:A306),"")</f>
        <v>179</v>
      </c>
      <c r="B307" s="93" t="s">
        <v>92</v>
      </c>
      <c r="C307" s="38" t="s">
        <v>32</v>
      </c>
      <c r="D307" s="38">
        <v>1</v>
      </c>
      <c r="E307" s="62">
        <v>0</v>
      </c>
      <c r="F307" s="40">
        <f t="shared" si="87"/>
        <v>1</v>
      </c>
      <c r="G307" s="35">
        <v>4.4999999999999998E-2</v>
      </c>
      <c r="H307" s="139">
        <f t="shared" si="72"/>
        <v>115</v>
      </c>
      <c r="I307" s="60">
        <v>0</v>
      </c>
      <c r="J307" s="60">
        <v>0</v>
      </c>
      <c r="K307" s="42">
        <f t="shared" si="88"/>
        <v>0</v>
      </c>
      <c r="L307" s="43">
        <f t="shared" si="89"/>
        <v>0</v>
      </c>
      <c r="M307" s="121"/>
    </row>
    <row r="308" spans="1:13" x14ac:dyDescent="0.3">
      <c r="A308" s="37" t="str">
        <f>IF(E308&lt;&gt;"",1+MAX($A$2:A307),"")</f>
        <v/>
      </c>
      <c r="B308" s="109" t="s">
        <v>71</v>
      </c>
      <c r="C308" s="38"/>
      <c r="D308" s="38"/>
      <c r="E308" s="62"/>
      <c r="F308" s="40"/>
      <c r="G308" s="35"/>
      <c r="H308" s="139"/>
      <c r="I308" s="60"/>
      <c r="J308" s="60"/>
      <c r="K308" s="42"/>
      <c r="L308" s="43"/>
      <c r="M308" s="121"/>
    </row>
    <row r="309" spans="1:13" x14ac:dyDescent="0.3">
      <c r="A309" s="37">
        <f>IF(E309&lt;&gt;"",1+MAX($A$2:A308),"")</f>
        <v>180</v>
      </c>
      <c r="B309" s="93" t="s">
        <v>92</v>
      </c>
      <c r="C309" s="38" t="s">
        <v>32</v>
      </c>
      <c r="D309" s="38">
        <v>1</v>
      </c>
      <c r="E309" s="62">
        <v>0</v>
      </c>
      <c r="F309" s="40">
        <f t="shared" si="87"/>
        <v>1</v>
      </c>
      <c r="G309" s="35">
        <v>4.4999999999999998E-2</v>
      </c>
      <c r="H309" s="139">
        <f t="shared" si="72"/>
        <v>115</v>
      </c>
      <c r="I309" s="60">
        <v>0</v>
      </c>
      <c r="J309" s="60">
        <v>0</v>
      </c>
      <c r="K309" s="42">
        <f t="shared" si="88"/>
        <v>0</v>
      </c>
      <c r="L309" s="43">
        <f t="shared" si="89"/>
        <v>0</v>
      </c>
      <c r="M309" s="121"/>
    </row>
    <row r="310" spans="1:13" x14ac:dyDescent="0.3">
      <c r="A310" s="37" t="str">
        <f>IF(E310&lt;&gt;"",1+MAX($A$2:A309),"")</f>
        <v/>
      </c>
      <c r="B310" s="109" t="s">
        <v>74</v>
      </c>
      <c r="C310" s="38"/>
      <c r="D310" s="38"/>
      <c r="E310" s="62"/>
      <c r="F310" s="40"/>
      <c r="G310" s="35"/>
      <c r="H310" s="139"/>
      <c r="I310" s="60"/>
      <c r="J310" s="60"/>
      <c r="K310" s="42"/>
      <c r="L310" s="43"/>
      <c r="M310" s="121"/>
    </row>
    <row r="311" spans="1:13" x14ac:dyDescent="0.3">
      <c r="A311" s="37">
        <f>IF(E311&lt;&gt;"",1+MAX($A$2:A310),"")</f>
        <v>181</v>
      </c>
      <c r="B311" s="93" t="s">
        <v>92</v>
      </c>
      <c r="C311" s="38" t="s">
        <v>32</v>
      </c>
      <c r="D311" s="38">
        <v>1</v>
      </c>
      <c r="E311" s="62">
        <v>0</v>
      </c>
      <c r="F311" s="40">
        <f t="shared" si="87"/>
        <v>1</v>
      </c>
      <c r="G311" s="35">
        <v>4.4999999999999998E-2</v>
      </c>
      <c r="H311" s="139">
        <f t="shared" si="72"/>
        <v>115</v>
      </c>
      <c r="I311" s="60">
        <v>0</v>
      </c>
      <c r="J311" s="60">
        <v>0</v>
      </c>
      <c r="K311" s="42">
        <f t="shared" si="88"/>
        <v>0</v>
      </c>
      <c r="L311" s="43">
        <f t="shared" si="89"/>
        <v>0</v>
      </c>
      <c r="M311" s="121"/>
    </row>
    <row r="312" spans="1:13" x14ac:dyDescent="0.3">
      <c r="A312" s="37" t="str">
        <f>IF(E312&lt;&gt;"",1+MAX($A$2:A311),"")</f>
        <v/>
      </c>
      <c r="B312" s="109" t="s">
        <v>78</v>
      </c>
      <c r="C312" s="38"/>
      <c r="D312" s="38"/>
      <c r="E312" s="62"/>
      <c r="F312" s="40"/>
      <c r="G312" s="35"/>
      <c r="H312" s="139"/>
      <c r="I312" s="60"/>
      <c r="J312" s="60"/>
      <c r="K312" s="42"/>
      <c r="L312" s="43"/>
      <c r="M312" s="121"/>
    </row>
    <row r="313" spans="1:13" x14ac:dyDescent="0.3">
      <c r="A313" s="37">
        <f>IF(E313&lt;&gt;"",1+MAX($A$2:A312),"")</f>
        <v>182</v>
      </c>
      <c r="B313" s="93" t="s">
        <v>92</v>
      </c>
      <c r="C313" s="38" t="s">
        <v>32</v>
      </c>
      <c r="D313" s="38">
        <v>1</v>
      </c>
      <c r="E313" s="62">
        <v>0</v>
      </c>
      <c r="F313" s="40">
        <f t="shared" si="87"/>
        <v>1</v>
      </c>
      <c r="G313" s="35">
        <v>4.4999999999999998E-2</v>
      </c>
      <c r="H313" s="139">
        <f t="shared" si="72"/>
        <v>115</v>
      </c>
      <c r="I313" s="60">
        <v>0</v>
      </c>
      <c r="J313" s="60">
        <v>0</v>
      </c>
      <c r="K313" s="42">
        <f t="shared" si="88"/>
        <v>0</v>
      </c>
      <c r="L313" s="43">
        <f t="shared" si="89"/>
        <v>0</v>
      </c>
      <c r="M313" s="121"/>
    </row>
    <row r="314" spans="1:13" x14ac:dyDescent="0.3">
      <c r="A314" s="37" t="str">
        <f>IF(E314&lt;&gt;"",1+MAX($A$2:A313),"")</f>
        <v/>
      </c>
      <c r="B314" s="109" t="s">
        <v>80</v>
      </c>
      <c r="C314" s="38"/>
      <c r="D314" s="38"/>
      <c r="E314" s="62"/>
      <c r="F314" s="40"/>
      <c r="G314" s="35"/>
      <c r="H314" s="139"/>
      <c r="I314" s="60"/>
      <c r="J314" s="60"/>
      <c r="K314" s="42"/>
      <c r="L314" s="43"/>
      <c r="M314" s="121"/>
    </row>
    <row r="315" spans="1:13" x14ac:dyDescent="0.3">
      <c r="A315" s="37">
        <f>IF(E315&lt;&gt;"",1+MAX($A$2:A314),"")</f>
        <v>183</v>
      </c>
      <c r="B315" s="93" t="s">
        <v>92</v>
      </c>
      <c r="C315" s="38" t="s">
        <v>32</v>
      </c>
      <c r="D315" s="38">
        <v>1</v>
      </c>
      <c r="E315" s="62">
        <v>0</v>
      </c>
      <c r="F315" s="40">
        <f t="shared" si="87"/>
        <v>1</v>
      </c>
      <c r="G315" s="35">
        <v>4.4999999999999998E-2</v>
      </c>
      <c r="H315" s="139">
        <f t="shared" si="72"/>
        <v>115</v>
      </c>
      <c r="I315" s="60">
        <v>0</v>
      </c>
      <c r="J315" s="60">
        <v>0</v>
      </c>
      <c r="K315" s="42">
        <f t="shared" si="88"/>
        <v>0</v>
      </c>
      <c r="L315" s="43">
        <f t="shared" si="89"/>
        <v>0</v>
      </c>
      <c r="M315" s="121"/>
    </row>
    <row r="316" spans="1:13" x14ac:dyDescent="0.3">
      <c r="A316" s="37" t="str">
        <f>IF(E316&lt;&gt;"",1+MAX($A$2:A315),"")</f>
        <v/>
      </c>
      <c r="B316" s="115"/>
      <c r="C316" s="61"/>
      <c r="D316" s="40"/>
      <c r="E316" s="62"/>
      <c r="F316" s="40"/>
      <c r="G316" s="35"/>
      <c r="H316" s="139"/>
      <c r="I316" s="60"/>
      <c r="J316" s="60"/>
      <c r="K316" s="42"/>
      <c r="L316" s="43"/>
      <c r="M316" s="121"/>
    </row>
    <row r="317" spans="1:13" x14ac:dyDescent="0.3">
      <c r="A317" s="118" t="str">
        <f>IF(E317&lt;&gt;"",1+MAX($A$2:A316),"")</f>
        <v/>
      </c>
      <c r="B317" s="44"/>
      <c r="C317" s="44"/>
      <c r="D317" s="44"/>
      <c r="E317" s="44"/>
      <c r="F317" s="44"/>
      <c r="G317" s="44"/>
      <c r="H317" s="140"/>
      <c r="I317" s="45"/>
      <c r="J317" s="45"/>
      <c r="K317" s="46" t="s">
        <v>21</v>
      </c>
      <c r="L317" s="47">
        <f>SUM(L25:L316)</f>
        <v>47010.182999999932</v>
      </c>
      <c r="M317" s="121"/>
    </row>
    <row r="318" spans="1:13" ht="20.149999999999999" customHeight="1" x14ac:dyDescent="0.3">
      <c r="A318" s="165" t="s">
        <v>9</v>
      </c>
      <c r="B318" s="166"/>
      <c r="C318" s="166"/>
      <c r="D318" s="166"/>
      <c r="E318" s="166"/>
      <c r="F318" s="166"/>
      <c r="G318" s="166"/>
      <c r="H318" s="166"/>
      <c r="I318" s="166"/>
      <c r="J318" s="167"/>
      <c r="K318" s="66"/>
      <c r="L318" s="67">
        <f>SUM(L20+L317)</f>
        <v>50131.659151199929</v>
      </c>
    </row>
    <row r="319" spans="1:13" ht="20.149999999999999" customHeight="1" x14ac:dyDescent="0.3">
      <c r="A319" s="68" t="s">
        <v>16</v>
      </c>
      <c r="B319" s="64"/>
      <c r="C319" s="64"/>
      <c r="D319" s="64"/>
      <c r="E319" s="64"/>
      <c r="F319" s="64"/>
      <c r="G319" s="64"/>
      <c r="H319" s="144"/>
      <c r="I319" s="64"/>
      <c r="J319" s="65"/>
      <c r="K319" s="69">
        <v>0.2</v>
      </c>
      <c r="L319" s="70">
        <f>L318*K319</f>
        <v>10026.331830239986</v>
      </c>
    </row>
    <row r="320" spans="1:13" ht="20.149999999999999" customHeight="1" x14ac:dyDescent="0.3">
      <c r="A320" s="71" t="s">
        <v>3</v>
      </c>
      <c r="B320" s="64"/>
      <c r="C320" s="64"/>
      <c r="D320" s="64"/>
      <c r="E320" s="64"/>
      <c r="F320" s="64"/>
      <c r="G320" s="64"/>
      <c r="H320" s="144"/>
      <c r="I320" s="64"/>
      <c r="J320" s="65"/>
      <c r="K320" s="72">
        <v>0</v>
      </c>
      <c r="L320" s="73">
        <f>L318*K320</f>
        <v>0</v>
      </c>
    </row>
    <row r="321" spans="1:12" ht="20.149999999999999" customHeight="1" x14ac:dyDescent="0.3">
      <c r="A321" s="71" t="s">
        <v>14</v>
      </c>
      <c r="B321" s="64"/>
      <c r="C321" s="64"/>
      <c r="D321" s="64"/>
      <c r="E321" s="64"/>
      <c r="F321" s="64"/>
      <c r="G321" s="64"/>
      <c r="H321" s="144"/>
      <c r="I321" s="64"/>
      <c r="J321" s="65"/>
      <c r="K321" s="72">
        <v>0</v>
      </c>
      <c r="L321" s="70">
        <f>L318*K321</f>
        <v>0</v>
      </c>
    </row>
    <row r="322" spans="1:12" ht="20.149999999999999" customHeight="1" thickBot="1" x14ac:dyDescent="0.35">
      <c r="A322" s="74" t="s">
        <v>23</v>
      </c>
      <c r="B322" s="75"/>
      <c r="C322" s="75"/>
      <c r="D322" s="75"/>
      <c r="E322" s="75"/>
      <c r="F322" s="75"/>
      <c r="G322" s="75"/>
      <c r="H322" s="145"/>
      <c r="I322" s="75"/>
      <c r="J322" s="76"/>
      <c r="K322" s="77">
        <v>8.2589999999999997E-2</v>
      </c>
      <c r="L322" s="78">
        <f>L318*K322</f>
        <v>4140.373729297602</v>
      </c>
    </row>
    <row r="323" spans="1:12" ht="20.149999999999999" customHeight="1" thickBot="1" x14ac:dyDescent="0.35">
      <c r="A323" s="162" t="s">
        <v>10</v>
      </c>
      <c r="B323" s="163"/>
      <c r="C323" s="163"/>
      <c r="D323" s="163"/>
      <c r="E323" s="163"/>
      <c r="F323" s="163"/>
      <c r="G323" s="163"/>
      <c r="H323" s="163"/>
      <c r="I323" s="163"/>
      <c r="J323" s="163"/>
      <c r="K323" s="164"/>
      <c r="L323" s="79">
        <f>L318+L319+L320+L321+L322</f>
        <v>64298.364710737515</v>
      </c>
    </row>
    <row r="324" spans="1:12" ht="20.149999999999999" customHeight="1" thickBot="1" x14ac:dyDescent="0.35">
      <c r="A324" s="80" t="s">
        <v>44</v>
      </c>
      <c r="B324" s="107"/>
      <c r="C324" s="107"/>
      <c r="D324" s="107"/>
      <c r="E324" s="107"/>
      <c r="F324" s="107"/>
      <c r="G324" s="107"/>
      <c r="H324" s="146"/>
      <c r="I324" s="107"/>
      <c r="J324" s="107"/>
      <c r="K324" s="108"/>
      <c r="L324" s="81"/>
    </row>
    <row r="325" spans="1:12" ht="20.149999999999999" customHeight="1" x14ac:dyDescent="0.3">
      <c r="A325" s="82"/>
      <c r="B325" s="107"/>
      <c r="C325" s="107"/>
      <c r="D325" s="107"/>
      <c r="E325" s="107"/>
      <c r="F325" s="107"/>
      <c r="G325" s="107"/>
      <c r="H325" s="146"/>
      <c r="I325" s="107"/>
      <c r="J325" s="107"/>
      <c r="K325" s="108"/>
      <c r="L325" s="81" t="s">
        <v>29</v>
      </c>
    </row>
    <row r="326" spans="1:12" ht="20.149999999999999" customHeight="1" x14ac:dyDescent="0.3">
      <c r="A326" s="82"/>
      <c r="B326" s="107"/>
      <c r="C326" s="107"/>
      <c r="D326" s="107"/>
      <c r="E326" s="107"/>
      <c r="F326" s="107"/>
      <c r="G326" s="107"/>
      <c r="H326" s="146"/>
      <c r="I326" s="107"/>
      <c r="J326" s="107"/>
      <c r="K326" s="108"/>
      <c r="L326" s="81"/>
    </row>
  </sheetData>
  <mergeCells count="3">
    <mergeCell ref="A2:L2"/>
    <mergeCell ref="A323:K323"/>
    <mergeCell ref="A318:J318"/>
  </mergeCells>
  <printOptions horizontalCentered="1"/>
  <pageMargins left="0.7" right="0.7" top="0.75" bottom="0.75" header="0.3" footer="0.3"/>
  <pageSetup paperSize="9" scale="50" fitToHeight="0"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B17F874B-0E35-4A9D-A5B1-36CA30DF13BC}">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General Summary</vt:lpstr>
      <vt:lpstr>Takeoff Breakdown</vt:lpstr>
      <vt:lpstr>'General Summary'!Print_Area</vt:lpstr>
      <vt:lpstr>'Takeoff Breakdown'!Print_Area</vt:lpstr>
      <vt:lpstr>'Takeoff Breakdown'!Print_Titles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NEDES</dc:creator>
  <cp:lastModifiedBy>Hamid Shahzad</cp:lastModifiedBy>
  <cp:lastPrinted>2023-01-11T20:23:43Z</cp:lastPrinted>
  <dcterms:created xsi:type="dcterms:W3CDTF">2016-03-30T11:57:46Z</dcterms:created>
  <dcterms:modified xsi:type="dcterms:W3CDTF">2026-03-13T19:50:24Z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{B17F874B-0E35-4A9D-A5B1-36CA30DF13BC}</vt:lpwstr>
  </property>
</Properties>
</file>